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details" sheetId="2" state="visible" r:id="rId2"/>
    <sheet xmlns:r="http://schemas.openxmlformats.org/officeDocument/2006/relationships" name="Calculator" sheetId="3" state="visible" r:id="rId3"/>
    <sheet xmlns:r="http://schemas.openxmlformats.org/officeDocument/2006/relationships" name="Summary" sheetId="4" state="visible" r:id="rId4"/>
    <sheet xmlns:r="http://schemas.openxmlformats.org/officeDocument/2006/relationships" name="Year on year" sheetId="5" state="visible" r:id="rId5"/>
    <sheet xmlns:r="http://schemas.openxmlformats.org/officeDocument/2006/relationships" name="Factors" sheetId="6" state="visible" r:id="rId6"/>
    <sheet xmlns:r="http://schemas.openxmlformats.org/officeDocument/2006/relationships" name="Monthly log" sheetId="7" state="visible" r:id="rId7"/>
    <sheet xmlns:r="http://schemas.openxmlformats.org/officeDocument/2006/relationships" name="Commuting" sheetId="8" state="visible" r:id="rId8"/>
  </sheets>
  <definedNames/>
  <calcPr calcId="124519" fullCalcOnLoad="1"/>
</workbook>
</file>

<file path=xl/styles.xml><?xml version="1.0" encoding="utf-8"?>
<styleSheet xmlns="http://schemas.openxmlformats.org/spreadsheetml/2006/main">
  <numFmts count="5">
    <numFmt numFmtId="164" formatCode="0.00000"/>
    <numFmt numFmtId="165" formatCode="DD/MM/YYYY"/>
    <numFmt numFmtId="166" formatCode="#,##0.0"/>
    <numFmt numFmtId="167" formatCode="£#,##0"/>
    <numFmt numFmtId="168" formatCode="+0%;-0%;0%"/>
  </numFmts>
  <fonts count="17">
    <font>
      <name val="Calibri"/>
      <family val="2"/>
      <color theme="1"/>
      <sz val="11"/>
      <scheme val="minor"/>
    </font>
    <font>
      <name val="Aptos"/>
      <b val="1"/>
      <color rgb="006B4E8E"/>
      <sz val="9"/>
    </font>
    <font>
      <name val="Aptos"/>
      <b val="1"/>
      <color rgb="005C3566"/>
      <sz val="16"/>
    </font>
    <font>
      <name val="Aptos"/>
      <i val="1"/>
      <color rgb="00595959"/>
      <sz val="10"/>
    </font>
    <font>
      <name val="Aptos"/>
      <b val="1"/>
      <color rgb="00FFFFFF"/>
      <sz val="10"/>
    </font>
    <font>
      <name val="Aptos"/>
      <b val="1"/>
      <sz val="10"/>
    </font>
    <font>
      <name val="Aptos"/>
      <sz val="10"/>
    </font>
    <font>
      <name val="Aptos"/>
      <b val="1"/>
      <color rgb="005C3566"/>
      <sz val="10"/>
    </font>
    <font>
      <name val="Aptos"/>
      <i val="1"/>
      <color rgb="00595959"/>
      <sz val="9"/>
    </font>
    <font>
      <name val="Aptos"/>
      <color rgb="00595959"/>
      <sz val="10"/>
    </font>
    <font>
      <name val="Aptos"/>
      <b val="1"/>
      <color rgb="005C3566"/>
      <sz val="12"/>
    </font>
    <font>
      <name val="Aptos"/>
      <b val="1"/>
      <sz val="11"/>
    </font>
    <font>
      <name val="Aptos"/>
      <b val="1"/>
      <color rgb="00FFFFFF"/>
      <sz val="12"/>
    </font>
    <font>
      <name val="Aptos"/>
      <color rgb="00FFFFFF"/>
      <sz val="10"/>
    </font>
    <font>
      <name val="Aptos"/>
      <b val="1"/>
      <color rgb="005C3566"/>
      <sz val="20"/>
    </font>
    <font>
      <name val="Aptos"/>
      <b val="1"/>
      <color rgb="00FFFFFF"/>
      <sz val="11"/>
    </font>
    <font>
      <name val="Aptos"/>
      <color rgb="00595959"/>
      <sz val="9"/>
    </font>
  </fonts>
  <fills count="7">
    <fill>
      <patternFill/>
    </fill>
    <fill>
      <patternFill patternType="gray125"/>
    </fill>
    <fill>
      <patternFill patternType="solid">
        <fgColor rgb="006B4E8E"/>
      </patternFill>
    </fill>
    <fill>
      <patternFill patternType="solid">
        <fgColor rgb="00F3EFF7"/>
      </patternFill>
    </fill>
    <fill>
      <patternFill patternType="solid">
        <fgColor rgb="00FFF2CC"/>
      </patternFill>
    </fill>
    <fill>
      <patternFill patternType="solid">
        <fgColor rgb="005C3566"/>
      </patternFill>
    </fill>
    <fill>
      <patternFill patternType="solid">
        <fgColor rgb="00E6DEF0"/>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54">
    <xf numFmtId="0" fontId="0" fillId="0" borderId="0" pivotButton="0" quotePrefix="0" xfId="0"/>
    <xf numFmtId="0" fontId="1" fillId="0" borderId="0" pivotButton="0" quotePrefix="0" xfId="0"/>
    <xf numFmtId="0" fontId="14" fillId="0" borderId="0" pivotButton="0" quotePrefix="0" xfId="0"/>
    <xf numFmtId="0" fontId="6" fillId="0" borderId="0" applyAlignment="1" pivotButton="0" quotePrefix="0" xfId="0">
      <alignment vertical="top" wrapText="1"/>
    </xf>
    <xf numFmtId="0" fontId="10" fillId="0" borderId="0" pivotButton="0" quotePrefix="0" xfId="0"/>
    <xf numFmtId="0" fontId="7" fillId="0" borderId="0" applyAlignment="1" pivotButton="0" quotePrefix="0" xfId="0">
      <alignment vertical="top"/>
    </xf>
    <xf numFmtId="0" fontId="15" fillId="2" borderId="0" pivotButton="0" quotePrefix="0" xfId="0"/>
    <xf numFmtId="0" fontId="6" fillId="3" borderId="0" applyAlignment="1" pivotButton="0" quotePrefix="0" xfId="0">
      <alignment vertical="top" wrapText="1"/>
    </xf>
    <xf numFmtId="0" fontId="7" fillId="0" borderId="0" applyAlignment="1" pivotButton="0" quotePrefix="0" xfId="0">
      <alignment vertical="top" wrapText="1"/>
    </xf>
    <xf numFmtId="0" fontId="16" fillId="0" borderId="0" pivotButton="0" quotePrefix="0" xfId="0"/>
    <xf numFmtId="0" fontId="2" fillId="0" borderId="0" pivotButton="0" quotePrefix="0" xfId="0"/>
    <xf numFmtId="0" fontId="3" fillId="0" borderId="0" pivotButton="0" quotePrefix="0" xfId="0"/>
    <xf numFmtId="0" fontId="7" fillId="3" borderId="1" pivotButton="0" quotePrefix="0" xfId="0"/>
    <xf numFmtId="49" fontId="6" fillId="4" borderId="1" applyProtection="1" pivotButton="0" quotePrefix="0" xfId="0">
      <protection locked="0" hidden="0"/>
    </xf>
    <xf numFmtId="165" fontId="6" fillId="4" borderId="1" applyProtection="1" pivotButton="0" quotePrefix="0" xfId="0">
      <protection locked="0" hidden="0"/>
    </xf>
    <xf numFmtId="166" fontId="6" fillId="4" borderId="1" applyProtection="1" pivotButton="0" quotePrefix="0" xfId="0">
      <protection locked="0" hidden="0"/>
    </xf>
    <xf numFmtId="167" fontId="6" fillId="4" borderId="1" applyProtection="1" pivotButton="0" quotePrefix="0" xfId="0">
      <protection locked="0" hidden="0"/>
    </xf>
    <xf numFmtId="0" fontId="3" fillId="0" borderId="0" applyAlignment="1" pivotButton="0" quotePrefix="0" xfId="0">
      <alignment wrapText="1"/>
    </xf>
    <xf numFmtId="0" fontId="4" fillId="2" borderId="1" applyAlignment="1" pivotButton="0" quotePrefix="0" xfId="0">
      <alignment horizontal="center" vertical="center" wrapText="1"/>
    </xf>
    <xf numFmtId="0" fontId="0" fillId="6" borderId="1" pivotButton="0" quotePrefix="0" xfId="0"/>
    <xf numFmtId="0" fontId="7" fillId="6" borderId="1" pivotButton="0" quotePrefix="0" xfId="0"/>
    <xf numFmtId="0" fontId="6" fillId="0" borderId="1" applyAlignment="1" pivotButton="0" quotePrefix="0" xfId="0">
      <alignment horizontal="center" vertical="top" wrapText="1"/>
    </xf>
    <xf numFmtId="0" fontId="5" fillId="0" borderId="1" applyAlignment="1" pivotButton="0" quotePrefix="0" xfId="0">
      <alignment horizontal="left" vertical="top" wrapText="1"/>
    </xf>
    <xf numFmtId="0" fontId="6" fillId="0" borderId="1" applyAlignment="1" pivotButton="0" quotePrefix="0" xfId="0">
      <alignment horizontal="left" vertical="top" wrapText="1"/>
    </xf>
    <xf numFmtId="4" fontId="6" fillId="4" borderId="1" applyProtection="1" pivotButton="0" quotePrefix="0" xfId="0">
      <protection locked="0" hidden="0"/>
    </xf>
    <xf numFmtId="4" fontId="9" fillId="0" borderId="1" pivotButton="0" quotePrefix="0" xfId="0"/>
    <xf numFmtId="4" fontId="0" fillId="6" borderId="1" pivotButton="0" quotePrefix="0" xfId="0"/>
    <xf numFmtId="164" fontId="0" fillId="0" borderId="1" pivotButton="0" quotePrefix="0" xfId="0"/>
    <xf numFmtId="166" fontId="0" fillId="6" borderId="1" pivotButton="0" quotePrefix="0" xfId="0"/>
    <xf numFmtId="4" fontId="5" fillId="6" borderId="1" pivotButton="0" quotePrefix="0" xfId="0"/>
    <xf numFmtId="4" fontId="9" fillId="0" borderId="1" applyAlignment="1" pivotButton="0" quotePrefix="0" xfId="0">
      <alignment horizontal="center"/>
    </xf>
    <xf numFmtId="0" fontId="9" fillId="0" borderId="1" applyAlignment="1" pivotButton="0" quotePrefix="0" xfId="0">
      <alignment horizontal="center"/>
    </xf>
    <xf numFmtId="0" fontId="4" fillId="5" borderId="0" pivotButton="0" quotePrefix="0" xfId="0"/>
    <xf numFmtId="0" fontId="9" fillId="0" borderId="0" pivotButton="0" quotePrefix="0" xfId="0"/>
    <xf numFmtId="4" fontId="11" fillId="0" borderId="1" pivotButton="0" quotePrefix="0" xfId="0"/>
    <xf numFmtId="9" fontId="0" fillId="0" borderId="1" pivotButton="0" quotePrefix="0" xfId="0"/>
    <xf numFmtId="0" fontId="4" fillId="5" borderId="1" pivotButton="0" quotePrefix="0" xfId="0"/>
    <xf numFmtId="4" fontId="12" fillId="5" borderId="1" pivotButton="0" quotePrefix="0" xfId="0"/>
    <xf numFmtId="9" fontId="13" fillId="5" borderId="1" pivotButton="0" quotePrefix="0" xfId="0"/>
    <xf numFmtId="0" fontId="8" fillId="0" borderId="0" applyAlignment="1" pivotButton="0" quotePrefix="0" xfId="0">
      <alignment wrapText="1"/>
    </xf>
    <xf numFmtId="0" fontId="6" fillId="0" borderId="1" pivotButton="0" quotePrefix="0" xfId="0"/>
    <xf numFmtId="4" fontId="0" fillId="0" borderId="1" pivotButton="0" quotePrefix="0" xfId="0"/>
    <xf numFmtId="0" fontId="0" fillId="0" borderId="1" pivotButton="0" quotePrefix="0" xfId="0"/>
    <xf numFmtId="168" fontId="0" fillId="6" borderId="1" pivotButton="0" quotePrefix="0" xfId="0"/>
    <xf numFmtId="0" fontId="0" fillId="6" borderId="1" applyAlignment="1" pivotButton="0" quotePrefix="0" xfId="0">
      <alignment horizontal="center"/>
    </xf>
    <xf numFmtId="0" fontId="5" fillId="0" borderId="1" applyAlignment="1" pivotButton="0" quotePrefix="0" xfId="0">
      <alignment vertical="top" wrapText="1"/>
    </xf>
    <xf numFmtId="0" fontId="6" fillId="0" borderId="1" applyAlignment="1" pivotButton="0" quotePrefix="0" xfId="0">
      <alignment vertical="top" wrapText="1"/>
    </xf>
    <xf numFmtId="164" fontId="6" fillId="0" borderId="1" applyAlignment="1" pivotButton="0" quotePrefix="0" xfId="0">
      <alignment vertical="top" wrapText="1"/>
    </xf>
    <xf numFmtId="0" fontId="7" fillId="3" borderId="1" applyProtection="1" pivotButton="0" quotePrefix="0" xfId="0">
      <protection locked="0" hidden="0"/>
    </xf>
    <xf numFmtId="3" fontId="6" fillId="4" borderId="1" applyProtection="1" pivotButton="0" quotePrefix="0" xfId="0">
      <protection locked="0" hidden="0"/>
    </xf>
    <xf numFmtId="3" fontId="0" fillId="6" borderId="1" pivotButton="0" quotePrefix="0" xfId="0"/>
    <xf numFmtId="164" fontId="6" fillId="0" borderId="1" pivotButton="0" quotePrefix="0" xfId="0"/>
    <xf numFmtId="3" fontId="5" fillId="6" borderId="1" pivotButton="0" quotePrefix="0" xfId="0"/>
    <xf numFmtId="166" fontId="5" fillId="6" borderId="1" pivotButton="0" quotePrefix="0" xfId="0"/>
  </cellXfs>
  <cellStyles count="1">
    <cellStyle name="Normal" xfId="0" builtinId="0" hidden="0"/>
  </cellStyles>
  <dxfs count="3">
    <dxf>
      <fill>
        <patternFill patternType="solid">
          <fgColor rgb="00C6EFCE"/>
        </patternFill>
      </fill>
    </dxf>
    <dxf>
      <fill>
        <patternFill patternType="solid">
          <fgColor rgb="00FFE0A3"/>
        </patternFill>
      </fill>
    </dxf>
    <dxf>
      <font>
        <name val="Aptos"/>
        <b val="1"/>
        <color rgb="002E7D3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Emissions by scope (tCO2e)</a:t>
            </a:r>
          </a:p>
        </rich>
      </tx>
    </title>
    <plotArea>
      <barChart>
        <barDir val="bar"/>
        <grouping val="clustered"/>
        <ser>
          <idx val="0"/>
          <order val="0"/>
          <spPr>
            <a:solidFill xmlns:a="http://schemas.openxmlformats.org/drawingml/2006/main">
              <a:srgbClr val="6B4E8E"/>
            </a:solidFill>
            <a:ln xmlns:a="http://schemas.openxmlformats.org/drawingml/2006/main">
              <a:solidFill>
                <a:srgbClr val="6B4E8E"/>
              </a:solidFill>
              <a:prstDash val="solid"/>
            </a:ln>
          </spPr>
          <cat>
            <numRef>
              <f>'Summary'!$B$9:$B$11</f>
            </numRef>
          </cat>
          <val>
            <numRef>
              <f>'Summary'!$C$9:$C$11</f>
            </numRef>
          </val>
        </ser>
        <dLbls>
          <showLegendKey val="0"/>
          <showVal val="1"/>
          <showCatName val="0"/>
          <showSerNam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0" sourceLinked="0"/>
        <majorTickMark val="none"/>
        <minorTickMark val="none"/>
        <crossAx val="10"/>
      </valAx>
    </plotArea>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Total emissions by year (tCO2e)</a:t>
            </a:r>
          </a:p>
        </rich>
      </tx>
    </title>
    <plotArea>
      <barChart>
        <barDir val="col"/>
        <grouping val="clustered"/>
        <ser>
          <idx val="0"/>
          <order val="0"/>
          <spPr>
            <a:solidFill xmlns:a="http://schemas.openxmlformats.org/drawingml/2006/main">
              <a:srgbClr val="6B4E8E"/>
            </a:solidFill>
            <a:ln xmlns:a="http://schemas.openxmlformats.org/drawingml/2006/main">
              <a:solidFill>
                <a:srgbClr val="6B4E8E"/>
              </a:solidFill>
              <a:prstDash val="solid"/>
            </a:ln>
          </spPr>
          <cat>
            <numRef>
              <f>'Year on year'!$B$6:$B$16</f>
            </numRef>
          </cat>
          <val>
            <numRef>
              <f>'Year on year'!$G$6:$G$16</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5</col>
      <colOff>0</colOff>
      <row>4</row>
      <rowOff>0</rowOff>
    </from>
    <ext cx="54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19</row>
      <rowOff>0</rowOff>
    </from>
    <ext cx="648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2:C38"/>
  <sheetViews>
    <sheetView showGridLines="0" workbookViewId="0">
      <selection activeCell="A1" sqref="A1"/>
    </sheetView>
  </sheetViews>
  <sheetFormatPr baseColWidth="8" defaultRowHeight="15"/>
  <cols>
    <col width="2" customWidth="1" min="1" max="1"/>
    <col width="26" customWidth="1" min="2" max="2"/>
    <col width="92" customWidth="1" min="3" max="3"/>
  </cols>
  <sheetData>
    <row r="2">
      <c r="B2" s="1" t="inlineStr">
        <is>
          <t>ARBORELLA'S CARBON TOOLKIT</t>
        </is>
      </c>
    </row>
    <row r="3">
      <c r="B3" s="2" t="inlineStr">
        <is>
          <t>CARBON CALCULATOR</t>
        </is>
      </c>
    </row>
    <row r="4" ht="30" customHeight="1">
      <c r="B4" s="3" t="inlineStr">
        <is>
          <t>Work out your business's carbon footprint using the UK Government's official conversion factors, and get the figures your Carbon Reduction Plan (ARB-ENV-02) needs.</t>
        </is>
      </c>
    </row>
    <row r="5">
      <c r="B5" t="inlineStr"/>
    </row>
    <row r="6">
      <c r="B6" s="4" t="inlineStr">
        <is>
          <t>It's simpler than it sounds</t>
        </is>
      </c>
    </row>
    <row r="7" ht="30" customHeight="1">
      <c r="B7" s="3" t="inlineStr">
        <is>
          <t>Every line works the same way: the amount you used × the government conversion factor = kilograms of CO2e. Divide by 1,000 for tonnes. The calculator does the maths – you just need the amounts.</t>
        </is>
      </c>
    </row>
    <row r="8" ht="30" customHeight="1">
      <c r="B8" s="3" t="inlineStr">
        <is>
          <t>For most tree surgery businesses, diesel is by far the biggest part of the footprint. Get that figure right and you're most of the way there.</t>
        </is>
      </c>
    </row>
    <row r="9">
      <c r="B9" t="inlineStr"/>
    </row>
    <row r="10">
      <c r="B10" s="4" t="inlineStr">
        <is>
          <t>How to use it</t>
        </is>
      </c>
    </row>
    <row r="11" ht="30" customHeight="1">
      <c r="B11" s="5" t="inlineStr">
        <is>
          <t>1.  Your details</t>
        </is>
      </c>
      <c r="C11" s="3" t="inlineStr">
        <is>
          <t>Company name, the 12 months you're reporting on (usually your financial year) and number of employees.</t>
        </is>
      </c>
    </row>
    <row r="12" ht="45" customHeight="1">
      <c r="B12" s="5" t="inlineStr">
        <is>
          <t>2.  Collect your figures</t>
        </is>
      </c>
      <c r="C12" s="3" t="inlineStr">
        <is>
          <t>Fuel card statements (litres), electricity and gas bills (kWh), waste transfer notes and weighbridge tickets (tonnes), mileage claims (miles). Use the Monthly log if you want to record them as you go.</t>
        </is>
      </c>
    </row>
    <row r="13" ht="30" customHeight="1">
      <c r="B13" s="5" t="inlineStr">
        <is>
          <t>3.  Calculator</t>
        </is>
      </c>
      <c r="C13" s="3" t="inlineStr">
        <is>
          <t>Type each annual figure into the yellow cells. Leave a line blank if it doesn't apply to you. If you used the Monthly log, those totals are picked up automatically.</t>
        </is>
      </c>
    </row>
    <row r="14" ht="15" customHeight="1">
      <c r="B14" s="5" t="inlineStr">
        <is>
          <t>4.  Commuting</t>
        </is>
      </c>
      <c r="C14" s="3" t="inlineStr">
        <is>
          <t>List how staff get to work. A quick estimate is fine.</t>
        </is>
      </c>
    </row>
    <row r="15" ht="30" customHeight="1">
      <c r="B15" s="5" t="inlineStr">
        <is>
          <t>5.  Summary</t>
        </is>
      </c>
      <c r="C15" s="3" t="inlineStr">
        <is>
          <t>Copy the Scope 1, Scope 2, Scope 3 and total figures into your Carbon Reduction Plan (ARB-ENV-02), Section 2 for your baseline year or Section 3 for later years.</t>
        </is>
      </c>
    </row>
    <row r="16" ht="30" customHeight="1">
      <c r="B16" s="5" t="inlineStr">
        <is>
          <t>6.  Year on year</t>
        </is>
      </c>
      <c r="C16" s="3" t="inlineStr">
        <is>
          <t>Each year, save a new copy of this calculator with that year's figures, and add the totals to the Year on year tab to show your progress.</t>
        </is>
      </c>
    </row>
    <row r="17">
      <c r="B17" t="inlineStr"/>
    </row>
    <row r="18">
      <c r="B18" s="4" t="inlineStr">
        <is>
          <t>What the scopes mean</t>
        </is>
      </c>
    </row>
    <row r="19" ht="30" customHeight="1">
      <c r="B19" s="5" t="inlineStr">
        <is>
          <t>Scope 1</t>
        </is>
      </c>
      <c r="C19" s="3" t="inlineStr">
        <is>
          <t>Fuel you burn yourself: diesel and petrol in your vehicles, plant and chainsaws, and gas heating at your yard.</t>
        </is>
      </c>
    </row>
    <row r="20" ht="15" customHeight="1">
      <c r="B20" s="5" t="inlineStr">
        <is>
          <t>Scope 2</t>
        </is>
      </c>
      <c r="C20" s="3" t="inlineStr">
        <is>
          <t>Electricity you buy for your yard, office or workshop.</t>
        </is>
      </c>
    </row>
    <row r="21" ht="45" customHeight="1">
      <c r="B21" s="5" t="inlineStr">
        <is>
          <t>Scope 3</t>
        </is>
      </c>
      <c r="C21" s="3" t="inlineStr">
        <is>
          <t>Emissions from other people's activity linked to your business. Carbon Reduction Plans for government contracts ask for five: deliveries to you, waste, business travel, staff commuting, and deliveries to customers.</t>
        </is>
      </c>
    </row>
    <row r="22">
      <c r="B22" t="inlineStr"/>
    </row>
    <row r="23">
      <c r="B23" s="6" t="inlineStr">
        <is>
          <t>What this means for you</t>
        </is>
      </c>
    </row>
    <row r="24" ht="96" customHeight="1">
      <c r="B24" s="7" t="inlineStr">
        <is>
          <t>Your fuel card shows the business bought 9,400 litres of diesel and 650 litres of petrol last year. The electricity bills add up to 4,200 kWh, and the green waste site tickets show 85 tonnes of arisings. The office manager types those into the Calculator, adds the three staff who drive to the yard, and the Summary shows the footprint – about 30 tonnes CO2e, around 80% of it from diesel. Those figures go straight into the Carbon Reduction Plan. Next year, when two petrol hedge cutters have been swapped for battery ones and jobs are grouped by area to cut miles, the Year on year tab shows the drop.</t>
        </is>
      </c>
    </row>
    <row r="25">
      <c r="B25" t="inlineStr"/>
    </row>
    <row r="26">
      <c r="B26" s="4" t="inlineStr">
        <is>
          <t>Good to know</t>
        </is>
      </c>
    </row>
    <row r="27" ht="30" customHeight="1">
      <c r="B27" s="8" t="inlineStr">
        <is>
          <t>•  Don't count anything twice</t>
        </is>
      </c>
      <c r="C27" s="3" t="inlineStr">
        <is>
          <t>If you have fuel figures for a vehicle, don't also enter its miles. Your own vehicles delivering to customers are already in your fuel – only count hauliers and couriers under 'deliveries'.</t>
        </is>
      </c>
    </row>
    <row r="28" ht="30" customHeight="1">
      <c r="B28" s="8" t="inlineStr">
        <is>
          <t>•  Estimates are fine</t>
        </is>
      </c>
      <c r="C28" s="3" t="inlineStr">
        <is>
          <t>If you don't have a figure, make a sensible estimate and write down how you worked it out. Your Carbon Reduction Plan has a space for this.</t>
        </is>
      </c>
    </row>
    <row r="29" ht="30" customHeight="1">
      <c r="B29" s="8" t="inlineStr">
        <is>
          <t>•  Woodchip and timber</t>
        </is>
      </c>
      <c r="C29" s="3" t="inlineStr">
        <is>
          <t>Woodchip given away or used again (for example as mulch, or logs sold as firewood) isn't waste disposal. Only count arisings you pay to dispose of.</t>
        </is>
      </c>
    </row>
    <row r="30" ht="30" customHeight="1">
      <c r="B30" s="8" t="inlineStr">
        <is>
          <t>•  Green electricity tariff?</t>
        </is>
      </c>
      <c r="C30" s="3" t="inlineStr">
        <is>
          <t>Still enter your kWh. The plan uses the standard UK factor; you can mention your green tariff as a reduction action.</t>
        </is>
      </c>
    </row>
    <row r="31" ht="30" customHeight="1">
      <c r="B31" s="8" t="inlineStr">
        <is>
          <t>•  Factors change each June</t>
        </is>
      </c>
      <c r="C31" s="3" t="inlineStr">
        <is>
          <t>Arborella updates this calculator to match. Use the factor set for the year most of your reporting period falls in.</t>
        </is>
      </c>
    </row>
    <row r="32" ht="30" customHeight="1">
      <c r="B32" s="8" t="inlineStr">
        <is>
          <t>•  Keep your evidence</t>
        </is>
      </c>
      <c r="C32" s="3" t="inlineStr">
        <is>
          <t>Keep fuel statements, bills and waste notes for at least 6 years. An assessor or client may ask how you got your figures.</t>
        </is>
      </c>
    </row>
    <row r="33">
      <c r="B33" t="inlineStr"/>
    </row>
    <row r="34">
      <c r="B34" s="4" t="inlineStr">
        <is>
          <t>Please read</t>
        </is>
      </c>
    </row>
    <row r="35" ht="60" customHeight="1">
      <c r="B35" s="3" t="inlineStr">
        <is>
          <t>This calculator uses the UK Government GHG Conversion Factors for Company Reporting 2026 (DESNZ), full set, published 11 June 2026. It follows the approach in the government's Carbon Reduction Plan reporting standard (PPN 006), which asks for Scope 1, Scope 2 and five Scope 3 categories. It is a calculation tool, not a certified carbon assessment or carbon audit.</t>
        </is>
      </c>
    </row>
    <row r="36" ht="45" customHeight="1">
      <c r="B36" s="3" t="inlineStr">
        <is>
          <t>Your figures are only as accurate as the data you put in. You are responsible for checking them before you publish a Carbon Reduction Plan or use them in a tender. Arborella provides documentation and admin support, not environmental consultancy.</t>
        </is>
      </c>
    </row>
    <row r="37">
      <c r="B37" t="inlineStr"/>
    </row>
    <row r="38">
      <c r="B38" s="9" t="inlineStr">
        <is>
          <t>Reference ARB-ENV-03  ·  Version 1.0  ·  Factors: 2026 (DESNZ)  ·  Not controlled when printed</t>
        </is>
      </c>
    </row>
  </sheetData>
  <sheetProtection selectLockedCells="0" selectUnlockedCells="0" sheet="1" objects="0" insertRows="1" insertHyperlinks="1" autoFilter="1" scenarios="0" formatColumns="1" deleteColumns="1" insertColumns="1" pivotTables="1" deleteRows="1" formatCells="1" formatRows="1" sort="1"/>
  <mergeCells count="7">
    <mergeCell ref="B24:C24"/>
    <mergeCell ref="B7:C7"/>
    <mergeCell ref="B23:C23"/>
    <mergeCell ref="B36:C36"/>
    <mergeCell ref="B8:C8"/>
    <mergeCell ref="B35:C35"/>
    <mergeCell ref="B4:C4"/>
  </mergeCells>
  <pageMargins left="0.75" right="0.75" top="1" bottom="1" header="0.5" footer="0.5"/>
  <pageSetup orientation="landscape" fitToHeight="0" fitToWidth="1"/>
  <headerFooter>
    <oddHeader/>
    <oddFooter>&amp;LCarbon Calculator – Start here – ARB-ENV-03&amp;RPage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B1:C15"/>
  <sheetViews>
    <sheetView showGridLines="0" workbookViewId="0">
      <selection activeCell="A1" sqref="A1"/>
    </sheetView>
  </sheetViews>
  <sheetFormatPr baseColWidth="8" defaultRowHeight="15"/>
  <cols>
    <col width="2" customWidth="1" min="1" max="1"/>
    <col width="44" customWidth="1" min="2" max="2"/>
    <col width="40" customWidth="1" min="3" max="3"/>
  </cols>
  <sheetData>
    <row r="1">
      <c r="B1" s="1" t="inlineStr">
        <is>
          <t>ARBORELLA'S CARBON TOOLKIT</t>
        </is>
      </c>
    </row>
    <row r="2">
      <c r="B2" s="10" t="inlineStr">
        <is>
          <t>Your details</t>
        </is>
      </c>
    </row>
    <row r="3">
      <c r="B3" s="11" t="inlineStr">
        <is>
          <t>Fill in the yellow cells first.</t>
        </is>
      </c>
    </row>
    <row r="5">
      <c r="B5" s="12" t="inlineStr">
        <is>
          <t>Company name</t>
        </is>
      </c>
      <c r="C5" s="13" t="inlineStr"/>
    </row>
    <row r="6">
      <c r="B6" s="12" t="inlineStr">
        <is>
          <t>Reporting year starts</t>
        </is>
      </c>
      <c r="C6" s="14" t="n"/>
    </row>
    <row r="7">
      <c r="B7" s="12" t="inlineStr">
        <is>
          <t>Reporting year ends</t>
        </is>
      </c>
      <c r="C7" s="14" t="n"/>
    </row>
    <row r="8">
      <c r="B8" s="12" t="inlineStr">
        <is>
          <t>Is this your baseline year? (Yes / No)</t>
        </is>
      </c>
      <c r="C8" s="13" t="inlineStr"/>
    </row>
    <row r="9">
      <c r="B9" s="12" t="inlineStr">
        <is>
          <t>Number of employees (full-time equivalent)</t>
        </is>
      </c>
      <c r="C9" s="15" t="n"/>
    </row>
    <row r="10">
      <c r="B10" s="12" t="inlineStr">
        <is>
          <t>Annual turnover (£) – optional</t>
        </is>
      </c>
      <c r="C10" s="16" t="n"/>
    </row>
    <row r="11">
      <c r="B11" s="12" t="inlineStr">
        <is>
          <t>Prepared by</t>
        </is>
      </c>
      <c r="C11" s="13" t="inlineStr"/>
    </row>
    <row r="12">
      <c r="B12" s="12" t="inlineStr">
        <is>
          <t>Date prepared</t>
        </is>
      </c>
      <c r="C12" s="14" t="n"/>
    </row>
    <row r="14">
      <c r="B14" s="11" t="inlineStr">
        <is>
          <t>Your reporting year is usually your financial year. Use the same 12 months for every source.</t>
        </is>
      </c>
    </row>
    <row r="15" ht="28" customHeight="1">
      <c r="B15" s="17" t="inlineStr">
        <is>
          <t>This calculator uses the 2026 government factors. Use the factor set for the year most of your reporting period falls in.</t>
        </is>
      </c>
    </row>
  </sheetData>
  <sheetProtection selectLockedCells="0" selectUnlockedCells="0" sheet="1" objects="0" insertRows="1" insertHyperlinks="1" autoFilter="1" scenarios="0" formatColumns="1" deleteColumns="1" insertColumns="1" pivotTables="1" deleteRows="1" formatCells="1" formatRows="1" sort="1"/>
  <mergeCells count="2">
    <mergeCell ref="B14:C14"/>
    <mergeCell ref="B15:C15"/>
  </mergeCells>
  <dataValidations count="2">
    <dataValidation sqref="C8" showDropDown="0" showInputMessage="0" showErrorMessage="0" allowBlank="1" type="list">
      <formula1>"Yes,No"</formula1>
    </dataValidation>
    <dataValidation sqref="C6 C7 C12" showDropDown="0" showInputMessage="0" showErrorMessage="0" allowBlank="1" type="date" operator="greaterThan">
      <formula1>DATE(2000,1,1)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B1:L43"/>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 customWidth="1" min="1" max="1"/>
    <col width="9" customWidth="1" min="2" max="2"/>
    <col width="34" customWidth="1" min="3" max="3"/>
    <col width="46" customWidth="1" min="4" max="4"/>
    <col width="30" customWidth="1" min="5" max="5"/>
    <col width="13" customWidth="1" min="6" max="6"/>
    <col width="13" customWidth="1" min="7" max="7"/>
    <col width="12" customWidth="1" min="8" max="8"/>
    <col width="12" customWidth="1" min="9" max="9"/>
    <col width="12" customWidth="1" min="10" max="10"/>
    <col width="13" customWidth="1" min="11" max="11"/>
    <col width="12" customWidth="1" min="12" max="12"/>
  </cols>
  <sheetData>
    <row r="1">
      <c r="B1" s="1" t="inlineStr">
        <is>
          <t>ARBORELLA'S CARBON TOOLKIT</t>
        </is>
      </c>
    </row>
    <row r="2">
      <c r="B2" s="10" t="inlineStr">
        <is>
          <t>Calculator</t>
        </is>
      </c>
    </row>
    <row r="3">
      <c r="B3" s="11" t="inlineStr">
        <is>
          <t>Type your annual figures in the yellow cells, or leave them blank to use your Monthly log totals. Everything else works itself out.</t>
        </is>
      </c>
    </row>
    <row r="5" ht="46" customHeight="1">
      <c r="B5" s="18" t="inlineStr">
        <is>
          <t>Scope</t>
        </is>
      </c>
      <c r="C5" s="18" t="inlineStr">
        <is>
          <t>Source</t>
        </is>
      </c>
      <c r="D5" s="18" t="inlineStr">
        <is>
          <t>What it covers – tree surgery examples</t>
        </is>
      </c>
      <c r="E5" s="18" t="inlineStr">
        <is>
          <t>Where to find the figure</t>
        </is>
      </c>
      <c r="F5" s="18" t="inlineStr">
        <is>
          <t>Unit</t>
        </is>
      </c>
      <c r="G5" s="18" t="inlineStr">
        <is>
          <t>Your annual figure</t>
        </is>
      </c>
      <c r="H5" s="18" t="inlineStr">
        <is>
          <t>From Monthly log</t>
        </is>
      </c>
      <c r="I5" s="18" t="inlineStr">
        <is>
          <t>Figure used</t>
        </is>
      </c>
      <c r="J5" s="18" t="inlineStr">
        <is>
          <t>kg CO2e per unit (2026)</t>
        </is>
      </c>
      <c r="K5" s="18" t="inlineStr">
        <is>
          <t>Emissions (kg CO2e)</t>
        </is>
      </c>
      <c r="L5" s="18" t="inlineStr">
        <is>
          <t>Emissions (tonnes CO2e)</t>
        </is>
      </c>
    </row>
    <row r="6">
      <c r="B6" s="19" t="n"/>
      <c r="C6" s="20" t="inlineStr">
        <is>
          <t>Scope 1 – fuel you burn</t>
        </is>
      </c>
      <c r="D6" s="19" t="n"/>
      <c r="E6" s="19" t="n"/>
      <c r="F6" s="19" t="n"/>
      <c r="G6" s="19" t="n"/>
      <c r="H6" s="19" t="n"/>
      <c r="I6" s="19" t="n"/>
      <c r="J6" s="19" t="n"/>
      <c r="K6" s="19" t="n"/>
      <c r="L6" s="19" t="n"/>
    </row>
    <row r="7" ht="30" customHeight="1">
      <c r="B7" s="21" t="inlineStr">
        <is>
          <t>1</t>
        </is>
      </c>
      <c r="C7" s="22" t="inlineStr">
        <is>
          <t>Diesel</t>
        </is>
      </c>
      <c r="D7" s="23" t="inlineStr">
        <is>
          <t>Pickups, vans, tippers, chipper, stump grinder, MEWP, tractor, mini digger – all forecourt diesel</t>
        </is>
      </c>
      <c r="E7" s="23" t="inlineStr">
        <is>
          <t>Fuel card statements, fuel receipts</t>
        </is>
      </c>
      <c r="F7" s="23" t="inlineStr">
        <is>
          <t>litres</t>
        </is>
      </c>
      <c r="G7" s="24" t="n"/>
      <c r="H7" s="25">
        <f>'Monthly log'!$C$18</f>
        <v/>
      </c>
      <c r="I7" s="26">
        <f>IF(G7&lt;&gt;"",G7,H7)</f>
        <v/>
      </c>
      <c r="J7" s="27">
        <f>Factors!$D$6</f>
        <v/>
      </c>
      <c r="K7" s="28">
        <f>I7*J7</f>
        <v/>
      </c>
      <c r="L7" s="29">
        <f>K7/1000</f>
        <v/>
      </c>
    </row>
    <row r="8" ht="30" customHeight="1">
      <c r="B8" s="21" t="inlineStr">
        <is>
          <t>1</t>
        </is>
      </c>
      <c r="C8" s="22" t="inlineStr">
        <is>
          <t>Petrol</t>
        </is>
      </c>
      <c r="D8" s="23" t="inlineStr">
        <is>
          <t>Petrol vehicles, chainsaws, hedge cutters, blowers (count 2-stroke mix as petrol)</t>
        </is>
      </c>
      <c r="E8" s="23" t="inlineStr">
        <is>
          <t>Fuel card statements, receipts for cans</t>
        </is>
      </c>
      <c r="F8" s="23" t="inlineStr">
        <is>
          <t>litres</t>
        </is>
      </c>
      <c r="G8" s="24" t="n"/>
      <c r="H8" s="25">
        <f>'Monthly log'!$D$18</f>
        <v/>
      </c>
      <c r="I8" s="26">
        <f>IF(G8&lt;&gt;"",G8,H8)</f>
        <v/>
      </c>
      <c r="J8" s="27">
        <f>Factors!$D$7</f>
        <v/>
      </c>
      <c r="K8" s="28">
        <f>I8*J8</f>
        <v/>
      </c>
      <c r="L8" s="29">
        <f>K8/1000</f>
        <v/>
      </c>
    </row>
    <row r="9" ht="30" customHeight="1">
      <c r="B9" s="21" t="inlineStr">
        <is>
          <t>1</t>
        </is>
      </c>
      <c r="C9" s="22" t="inlineStr">
        <is>
          <t>HVO</t>
        </is>
      </c>
      <c r="D9" s="23" t="inlineStr">
        <is>
          <t>Only if you fill up with HVO instead of diesel</t>
        </is>
      </c>
      <c r="E9" s="23" t="inlineStr">
        <is>
          <t>Fuel supplier invoices</t>
        </is>
      </c>
      <c r="F9" s="23" t="inlineStr">
        <is>
          <t>litres</t>
        </is>
      </c>
      <c r="G9" s="24" t="n"/>
      <c r="H9" s="25">
        <f>'Monthly log'!$E$18</f>
        <v/>
      </c>
      <c r="I9" s="26">
        <f>IF(G9&lt;&gt;"",G9,H9)</f>
        <v/>
      </c>
      <c r="J9" s="27">
        <f>Factors!$D$9</f>
        <v/>
      </c>
      <c r="K9" s="28">
        <f>I9*J9</f>
        <v/>
      </c>
      <c r="L9" s="29">
        <f>K9/1000</f>
        <v/>
      </c>
    </row>
    <row r="10" ht="30" customHeight="1">
      <c r="B10" s="21" t="inlineStr">
        <is>
          <t>1</t>
        </is>
      </c>
      <c r="C10" s="22" t="inlineStr">
        <is>
          <t>Gas oil (red diesel)</t>
        </is>
      </c>
      <c r="D10" s="23" t="inlineStr">
        <is>
          <t>Only if you legally use red diesel (most tree surgery work can't)</t>
        </is>
      </c>
      <c r="E10" s="23" t="inlineStr">
        <is>
          <t>Fuel supplier invoices</t>
        </is>
      </c>
      <c r="F10" s="23" t="inlineStr">
        <is>
          <t>litres</t>
        </is>
      </c>
      <c r="G10" s="24" t="n"/>
      <c r="H10" s="25">
        <f>'Monthly log'!$F$18</f>
        <v/>
      </c>
      <c r="I10" s="26">
        <f>IF(G10&lt;&gt;"",G10,H10)</f>
        <v/>
      </c>
      <c r="J10" s="27">
        <f>Factors!$D$8</f>
        <v/>
      </c>
      <c r="K10" s="28">
        <f>I10*J10</f>
        <v/>
      </c>
      <c r="L10" s="29">
        <f>K10/1000</f>
        <v/>
      </c>
    </row>
    <row r="11" ht="30" customHeight="1">
      <c r="B11" s="21" t="inlineStr">
        <is>
          <t>1</t>
        </is>
      </c>
      <c r="C11" s="22" t="inlineStr">
        <is>
          <t>LPG</t>
        </is>
      </c>
      <c r="D11" s="23" t="inlineStr">
        <is>
          <t>Forklift, space heaters at the yard</t>
        </is>
      </c>
      <c r="E11" s="23" t="inlineStr">
        <is>
          <t>Gas supplier invoices</t>
        </is>
      </c>
      <c r="F11" s="23" t="inlineStr">
        <is>
          <t>litres</t>
        </is>
      </c>
      <c r="G11" s="24" t="n"/>
      <c r="H11" s="30" t="inlineStr">
        <is>
          <t>—</t>
        </is>
      </c>
      <c r="I11" s="26">
        <f>IF(G11&lt;&gt;"",G11,0)</f>
        <v/>
      </c>
      <c r="J11" s="27">
        <f>Factors!$D$10</f>
        <v/>
      </c>
      <c r="K11" s="28">
        <f>I11*J11</f>
        <v/>
      </c>
      <c r="L11" s="29">
        <f>K11/1000</f>
        <v/>
      </c>
    </row>
    <row r="12" ht="30" customHeight="1">
      <c r="B12" s="21" t="inlineStr">
        <is>
          <t>1</t>
        </is>
      </c>
      <c r="C12" s="22" t="inlineStr">
        <is>
          <t>Natural gas</t>
        </is>
      </c>
      <c r="D12" s="23" t="inlineStr">
        <is>
          <t>Gas heating at your yard or office</t>
        </is>
      </c>
      <c r="E12" s="23" t="inlineStr">
        <is>
          <t>Gas bills (kWh)</t>
        </is>
      </c>
      <c r="F12" s="23" t="inlineStr">
        <is>
          <t>kWh (Gross CV)</t>
        </is>
      </c>
      <c r="G12" s="24" t="n"/>
      <c r="H12" s="25">
        <f>'Monthly log'!$H$18</f>
        <v/>
      </c>
      <c r="I12" s="26">
        <f>IF(G12&lt;&gt;"",G12,H12)</f>
        <v/>
      </c>
      <c r="J12" s="27">
        <f>Factors!$D$11</f>
        <v/>
      </c>
      <c r="K12" s="28">
        <f>I12*J12</f>
        <v/>
      </c>
      <c r="L12" s="29">
        <f>K12/1000</f>
        <v/>
      </c>
    </row>
    <row r="13" ht="30" customHeight="1">
      <c r="B13" s="21" t="inlineStr">
        <is>
          <t>1</t>
        </is>
      </c>
      <c r="C13" s="22" t="inlineStr">
        <is>
          <t>Company vans – miles only</t>
        </is>
      </c>
      <c r="D13" s="23" t="inlineStr">
        <is>
          <t>ONLY if you don't have fuel figures for a van. Don't count it twice.</t>
        </is>
      </c>
      <c r="E13" s="23" t="inlineStr">
        <is>
          <t>Mileage logs, tracker reports</t>
        </is>
      </c>
      <c r="F13" s="23" t="inlineStr">
        <is>
          <t>miles</t>
        </is>
      </c>
      <c r="G13" s="24" t="n"/>
      <c r="H13" s="30" t="inlineStr">
        <is>
          <t>—</t>
        </is>
      </c>
      <c r="I13" s="26">
        <f>IF(G13&lt;&gt;"",G13,0)</f>
        <v/>
      </c>
      <c r="J13" s="27">
        <f>Factors!$D$12</f>
        <v/>
      </c>
      <c r="K13" s="28">
        <f>I13*J13</f>
        <v/>
      </c>
      <c r="L13" s="29">
        <f>K13/1000</f>
        <v/>
      </c>
    </row>
    <row r="14" ht="30" customHeight="1">
      <c r="B14" s="21" t="inlineStr">
        <is>
          <t>1</t>
        </is>
      </c>
      <c r="C14" s="22" t="inlineStr">
        <is>
          <t>Company cars – miles only</t>
        </is>
      </c>
      <c r="D14" s="23" t="inlineStr">
        <is>
          <t>ONLY if you don't have fuel figures for a car. Don't count it twice.</t>
        </is>
      </c>
      <c r="E14" s="23" t="inlineStr">
        <is>
          <t>Mileage logs</t>
        </is>
      </c>
      <c r="F14" s="23" t="inlineStr">
        <is>
          <t>miles</t>
        </is>
      </c>
      <c r="G14" s="24" t="n"/>
      <c r="H14" s="30" t="inlineStr">
        <is>
          <t>—</t>
        </is>
      </c>
      <c r="I14" s="26">
        <f>IF(G14&lt;&gt;"",G14,0)</f>
        <v/>
      </c>
      <c r="J14" s="27">
        <f>Factors!$D$13</f>
        <v/>
      </c>
      <c r="K14" s="28">
        <f>I14*J14</f>
        <v/>
      </c>
      <c r="L14" s="29">
        <f>K14/1000</f>
        <v/>
      </c>
    </row>
    <row r="15">
      <c r="B15" s="19" t="n"/>
      <c r="C15" s="20" t="inlineStr">
        <is>
          <t>Scope 2 – electricity you buy</t>
        </is>
      </c>
      <c r="D15" s="19" t="n"/>
      <c r="E15" s="19" t="n"/>
      <c r="F15" s="19" t="n"/>
      <c r="G15" s="19" t="n"/>
      <c r="H15" s="19" t="n"/>
      <c r="I15" s="19" t="n"/>
      <c r="J15" s="19" t="n"/>
      <c r="K15" s="19" t="n"/>
      <c r="L15" s="19" t="n"/>
    </row>
    <row r="16" ht="30" customHeight="1">
      <c r="B16" s="21" t="inlineStr">
        <is>
          <t>2</t>
        </is>
      </c>
      <c r="C16" s="22" t="inlineStr">
        <is>
          <t>Electricity</t>
        </is>
      </c>
      <c r="D16" s="23" t="inlineStr">
        <is>
          <t>Yard, office and workshop, including charging electric tools and vehicles at your premises</t>
        </is>
      </c>
      <c r="E16" s="23" t="inlineStr">
        <is>
          <t>Electricity bills (kWh)</t>
        </is>
      </c>
      <c r="F16" s="23" t="inlineStr">
        <is>
          <t>kWh</t>
        </is>
      </c>
      <c r="G16" s="24" t="n"/>
      <c r="H16" s="25">
        <f>'Monthly log'!$G$18</f>
        <v/>
      </c>
      <c r="I16" s="26">
        <f>IF(G16&lt;&gt;"",G16,H16)</f>
        <v/>
      </c>
      <c r="J16" s="27">
        <f>Factors!$D$14</f>
        <v/>
      </c>
      <c r="K16" s="28">
        <f>I16*J16</f>
        <v/>
      </c>
      <c r="L16" s="29">
        <f>K16/1000</f>
        <v/>
      </c>
    </row>
    <row r="17">
      <c r="B17" s="19" t="n"/>
      <c r="C17" s="20" t="inlineStr">
        <is>
          <t>Scope 3 – deliveries to you (category 4)</t>
        </is>
      </c>
      <c r="D17" s="19" t="n"/>
      <c r="E17" s="19" t="n"/>
      <c r="F17" s="19" t="n"/>
      <c r="G17" s="19" t="n"/>
      <c r="H17" s="19" t="n"/>
      <c r="I17" s="19" t="n"/>
      <c r="J17" s="19" t="n"/>
      <c r="K17" s="19" t="n"/>
      <c r="L17" s="19" t="n"/>
    </row>
    <row r="18" ht="30" customHeight="1">
      <c r="B18" s="21" t="inlineStr">
        <is>
          <t>3</t>
        </is>
      </c>
      <c r="C18" s="22" t="inlineStr">
        <is>
          <t>Deliveries in by van</t>
        </is>
      </c>
      <c r="D18" s="23" t="inlineStr">
        <is>
          <t>Supplier deliveries of kit, PPE, fuel, parts – only by vehicles you don't own</t>
        </is>
      </c>
      <c r="E18" s="23" t="inlineStr">
        <is>
          <t>Supplier invoices; estimate: deliveries × round trip</t>
        </is>
      </c>
      <c r="F18" s="23" t="inlineStr">
        <is>
          <t>miles</t>
        </is>
      </c>
      <c r="G18" s="24" t="n"/>
      <c r="H18" s="30" t="inlineStr">
        <is>
          <t>—</t>
        </is>
      </c>
      <c r="I18" s="26">
        <f>IF(G18&lt;&gt;"",G18,0)</f>
        <v/>
      </c>
      <c r="J18" s="27">
        <f>Factors!$D$15</f>
        <v/>
      </c>
      <c r="K18" s="28">
        <f>I18*J18</f>
        <v/>
      </c>
      <c r="L18" s="29">
        <f>K18/1000</f>
        <v/>
      </c>
    </row>
    <row r="19" ht="30" customHeight="1">
      <c r="B19" s="21" t="inlineStr">
        <is>
          <t>3</t>
        </is>
      </c>
      <c r="C19" s="22" t="inlineStr">
        <is>
          <t>Deliveries in by lorry</t>
        </is>
      </c>
      <c r="D19" s="23" t="inlineStr">
        <is>
          <t>Bulk deliveries, plant brought to you on a low-loader</t>
        </is>
      </c>
      <c r="E19" s="23" t="inlineStr">
        <is>
          <t>Haulier invoices; estimate</t>
        </is>
      </c>
      <c r="F19" s="23" t="inlineStr">
        <is>
          <t>miles</t>
        </is>
      </c>
      <c r="G19" s="24" t="n"/>
      <c r="H19" s="30" t="inlineStr">
        <is>
          <t>—</t>
        </is>
      </c>
      <c r="I19" s="26">
        <f>IF(G19&lt;&gt;"",G19,0)</f>
        <v/>
      </c>
      <c r="J19" s="27">
        <f>Factors!$D$16</f>
        <v/>
      </c>
      <c r="K19" s="28">
        <f>I19*J19</f>
        <v/>
      </c>
      <c r="L19" s="29">
        <f>K19/1000</f>
        <v/>
      </c>
    </row>
    <row r="20">
      <c r="B20" s="19" t="n"/>
      <c r="C20" s="20" t="inlineStr">
        <is>
          <t>Scope 3 – waste (category 5)</t>
        </is>
      </c>
      <c r="D20" s="19" t="n"/>
      <c r="E20" s="19" t="n"/>
      <c r="F20" s="19" t="n"/>
      <c r="G20" s="19" t="n"/>
      <c r="H20" s="19" t="n"/>
      <c r="I20" s="19" t="n"/>
      <c r="J20" s="19" t="n"/>
      <c r="K20" s="19" t="n"/>
      <c r="L20" s="19" t="n"/>
    </row>
    <row r="21" ht="30" customHeight="1">
      <c r="B21" s="21" t="inlineStr">
        <is>
          <t>3</t>
        </is>
      </c>
      <c r="C21" s="22" t="inlineStr">
        <is>
          <t>General waste – landfill</t>
        </is>
      </c>
      <c r="D21" s="23" t="inlineStr">
        <is>
          <t>Skips and bins sent to landfill</t>
        </is>
      </c>
      <c r="E21" s="23" t="inlineStr">
        <is>
          <t>Waste transfer notes, skip invoices</t>
        </is>
      </c>
      <c r="F21" s="23" t="inlineStr">
        <is>
          <t>tonnes</t>
        </is>
      </c>
      <c r="G21" s="24" t="n"/>
      <c r="H21" s="25">
        <f>'Monthly log'!$I$18</f>
        <v/>
      </c>
      <c r="I21" s="26">
        <f>IF(G21&lt;&gt;"",G21,H21)</f>
        <v/>
      </c>
      <c r="J21" s="27">
        <f>Factors!$D$17</f>
        <v/>
      </c>
      <c r="K21" s="28">
        <f>I21*J21</f>
        <v/>
      </c>
      <c r="L21" s="29">
        <f>K21/1000</f>
        <v/>
      </c>
    </row>
    <row r="22" ht="30" customHeight="1">
      <c r="B22" s="21" t="inlineStr">
        <is>
          <t>3</t>
        </is>
      </c>
      <c r="C22" s="22" t="inlineStr">
        <is>
          <t>General waste – energy from waste</t>
        </is>
      </c>
      <c r="D22" s="23" t="inlineStr">
        <is>
          <t>General waste your contractor burns for energy</t>
        </is>
      </c>
      <c r="E22" s="23" t="inlineStr">
        <is>
          <t>Waste transfer notes</t>
        </is>
      </c>
      <c r="F22" s="23" t="inlineStr">
        <is>
          <t>tonnes</t>
        </is>
      </c>
      <c r="G22" s="24" t="n"/>
      <c r="H22" s="25">
        <f>'Monthly log'!$J$18</f>
        <v/>
      </c>
      <c r="I22" s="26">
        <f>IF(G22&lt;&gt;"",G22,H22)</f>
        <v/>
      </c>
      <c r="J22" s="27">
        <f>Factors!$D$18</f>
        <v/>
      </c>
      <c r="K22" s="28">
        <f>I22*J22</f>
        <v/>
      </c>
      <c r="L22" s="29">
        <f>K22/1000</f>
        <v/>
      </c>
    </row>
    <row r="23" ht="30" customHeight="1">
      <c r="B23" s="21" t="inlineStr">
        <is>
          <t>3</t>
        </is>
      </c>
      <c r="C23" s="22" t="inlineStr">
        <is>
          <t>General waste – recycling</t>
        </is>
      </c>
      <c r="D23" s="23" t="inlineStr">
        <is>
          <t>Mixed recycling collections</t>
        </is>
      </c>
      <c r="E23" s="23" t="inlineStr">
        <is>
          <t>Waste transfer notes</t>
        </is>
      </c>
      <c r="F23" s="23" t="inlineStr">
        <is>
          <t>tonnes</t>
        </is>
      </c>
      <c r="G23" s="24" t="n"/>
      <c r="H23" s="30" t="inlineStr">
        <is>
          <t>—</t>
        </is>
      </c>
      <c r="I23" s="26">
        <f>IF(G23&lt;&gt;"",G23,0)</f>
        <v/>
      </c>
      <c r="J23" s="27">
        <f>Factors!$D$19</f>
        <v/>
      </c>
      <c r="K23" s="28">
        <f>I23*J23</f>
        <v/>
      </c>
      <c r="L23" s="29">
        <f>K23/1000</f>
        <v/>
      </c>
    </row>
    <row r="24" ht="30" customHeight="1">
      <c r="B24" s="21" t="inlineStr">
        <is>
          <t>3</t>
        </is>
      </c>
      <c r="C24" s="22" t="inlineStr">
        <is>
          <t>Green waste / arisings – composting</t>
        </is>
      </c>
      <c r="D24" s="23" t="inlineStr">
        <is>
          <t>Brash and arisings tipped at a green waste or composting site</t>
        </is>
      </c>
      <c r="E24" s="23" t="inlineStr">
        <is>
          <t>Weighbridge tickets, tip receipts</t>
        </is>
      </c>
      <c r="F24" s="23" t="inlineStr">
        <is>
          <t>tonnes</t>
        </is>
      </c>
      <c r="G24" s="24" t="n"/>
      <c r="H24" s="25">
        <f>'Monthly log'!$K$18</f>
        <v/>
      </c>
      <c r="I24" s="26">
        <f>IF(G24&lt;&gt;"",G24,H24)</f>
        <v/>
      </c>
      <c r="J24" s="27">
        <f>Factors!$D$20</f>
        <v/>
      </c>
      <c r="K24" s="28">
        <f>I24*J24</f>
        <v/>
      </c>
      <c r="L24" s="29">
        <f>K24/1000</f>
        <v/>
      </c>
    </row>
    <row r="25" ht="30" customHeight="1">
      <c r="B25" s="21" t="inlineStr">
        <is>
          <t>3</t>
        </is>
      </c>
      <c r="C25" s="22" t="inlineStr">
        <is>
          <t>Green waste / arisings – landfill</t>
        </is>
      </c>
      <c r="D25" s="23" t="inlineStr">
        <is>
          <t>Arisings that go to landfill (avoid if you can)</t>
        </is>
      </c>
      <c r="E25" s="23" t="inlineStr">
        <is>
          <t>Waste transfer notes</t>
        </is>
      </c>
      <c r="F25" s="23" t="inlineStr">
        <is>
          <t>tonnes</t>
        </is>
      </c>
      <c r="G25" s="24" t="n"/>
      <c r="H25" s="30" t="inlineStr">
        <is>
          <t>—</t>
        </is>
      </c>
      <c r="I25" s="26">
        <f>IF(G25&lt;&gt;"",G25,0)</f>
        <v/>
      </c>
      <c r="J25" s="27">
        <f>Factors!$D$21</f>
        <v/>
      </c>
      <c r="K25" s="28">
        <f>I25*J25</f>
        <v/>
      </c>
      <c r="L25" s="29">
        <f>K25/1000</f>
        <v/>
      </c>
    </row>
    <row r="26" ht="30" customHeight="1">
      <c r="B26" s="21" t="inlineStr">
        <is>
          <t>3</t>
        </is>
      </c>
      <c r="C26" s="22" t="inlineStr">
        <is>
          <t>Wood waste – biomass</t>
        </is>
      </c>
      <c r="D26" s="23" t="inlineStr">
        <is>
          <t>Timber or chip sent for biomass burning</t>
        </is>
      </c>
      <c r="E26" s="23" t="inlineStr">
        <is>
          <t>Waste transfer notes</t>
        </is>
      </c>
      <c r="F26" s="23" t="inlineStr">
        <is>
          <t>tonnes</t>
        </is>
      </c>
      <c r="G26" s="24" t="n"/>
      <c r="H26" s="30" t="inlineStr">
        <is>
          <t>—</t>
        </is>
      </c>
      <c r="I26" s="26">
        <f>IF(G26&lt;&gt;"",G26,0)</f>
        <v/>
      </c>
      <c r="J26" s="27">
        <f>Factors!$D$22</f>
        <v/>
      </c>
      <c r="K26" s="28">
        <f>I26*J26</f>
        <v/>
      </c>
      <c r="L26" s="29">
        <f>K26/1000</f>
        <v/>
      </c>
    </row>
    <row r="27" ht="30" customHeight="1">
      <c r="B27" s="21" t="inlineStr">
        <is>
          <t>3</t>
        </is>
      </c>
      <c r="C27" s="22" t="inlineStr">
        <is>
          <t>Wood waste – landfill</t>
        </is>
      </c>
      <c r="D27" s="23" t="inlineStr">
        <is>
          <t>Wood sent to landfill</t>
        </is>
      </c>
      <c r="E27" s="23" t="inlineStr">
        <is>
          <t>Waste transfer notes</t>
        </is>
      </c>
      <c r="F27" s="23" t="inlineStr">
        <is>
          <t>tonnes</t>
        </is>
      </c>
      <c r="G27" s="24" t="n"/>
      <c r="H27" s="30" t="inlineStr">
        <is>
          <t>—</t>
        </is>
      </c>
      <c r="I27" s="26">
        <f>IF(G27&lt;&gt;"",G27,0)</f>
        <v/>
      </c>
      <c r="J27" s="27">
        <f>Factors!$D$23</f>
        <v/>
      </c>
      <c r="K27" s="28">
        <f>I27*J27</f>
        <v/>
      </c>
      <c r="L27" s="29">
        <f>K27/1000</f>
        <v/>
      </c>
    </row>
    <row r="28" ht="30" customHeight="1">
      <c r="B28" s="21" t="inlineStr">
        <is>
          <t>3</t>
        </is>
      </c>
      <c r="C28" s="22" t="inlineStr">
        <is>
          <t>Scrap metal – recycling</t>
        </is>
      </c>
      <c r="D28" s="23" t="inlineStr">
        <is>
          <t>Old kit, fencing, scrap</t>
        </is>
      </c>
      <c r="E28" s="23" t="inlineStr">
        <is>
          <t>Scrap merchant receipts</t>
        </is>
      </c>
      <c r="F28" s="23" t="inlineStr">
        <is>
          <t>tonnes</t>
        </is>
      </c>
      <c r="G28" s="24" t="n"/>
      <c r="H28" s="30" t="inlineStr">
        <is>
          <t>—</t>
        </is>
      </c>
      <c r="I28" s="26">
        <f>IF(G28&lt;&gt;"",G28,0)</f>
        <v/>
      </c>
      <c r="J28" s="27">
        <f>Factors!$D$24</f>
        <v/>
      </c>
      <c r="K28" s="28">
        <f>I28*J28</f>
        <v/>
      </c>
      <c r="L28" s="29">
        <f>K28/1000</f>
        <v/>
      </c>
    </row>
    <row r="29">
      <c r="B29" s="19" t="n"/>
      <c r="C29" s="20" t="inlineStr">
        <is>
          <t>Scope 3 – business travel (category 6)</t>
        </is>
      </c>
      <c r="D29" s="19" t="n"/>
      <c r="E29" s="19" t="n"/>
      <c r="F29" s="19" t="n"/>
      <c r="G29" s="19" t="n"/>
      <c r="H29" s="19" t="n"/>
      <c r="I29" s="19" t="n"/>
      <c r="J29" s="19" t="n"/>
      <c r="K29" s="19" t="n"/>
      <c r="L29" s="19" t="n"/>
    </row>
    <row r="30" ht="30" customHeight="1">
      <c r="B30" s="21" t="inlineStr">
        <is>
          <t>3</t>
        </is>
      </c>
      <c r="C30" s="22" t="inlineStr">
        <is>
          <t>Staff own cars on business</t>
        </is>
      </c>
      <c r="D30" s="23" t="inlineStr">
        <is>
          <t>Mileage claimed by staff in their own cars (not commuting)</t>
        </is>
      </c>
      <c r="E30" s="23" t="inlineStr">
        <is>
          <t>Mileage expense claims</t>
        </is>
      </c>
      <c r="F30" s="23" t="inlineStr">
        <is>
          <t>miles</t>
        </is>
      </c>
      <c r="G30" s="24" t="n"/>
      <c r="H30" s="25">
        <f>'Monthly log'!$L$18</f>
        <v/>
      </c>
      <c r="I30" s="26">
        <f>IF(G30&lt;&gt;"",G30,H30)</f>
        <v/>
      </c>
      <c r="J30" s="27">
        <f>Factors!$D$25</f>
        <v/>
      </c>
      <c r="K30" s="28">
        <f>I30*J30</f>
        <v/>
      </c>
      <c r="L30" s="29">
        <f>K30/1000</f>
        <v/>
      </c>
    </row>
    <row r="31" ht="30" customHeight="1">
      <c r="B31" s="21" t="inlineStr">
        <is>
          <t>3</t>
        </is>
      </c>
      <c r="C31" s="22" t="inlineStr">
        <is>
          <t>Train</t>
        </is>
      </c>
      <c r="D31" s="23" t="inlineStr">
        <is>
          <t>Training courses, trade shows</t>
        </is>
      </c>
      <c r="E31" s="23" t="inlineStr">
        <is>
          <t>Tickets (1 mile = 1.609 km)</t>
        </is>
      </c>
      <c r="F31" s="23" t="inlineStr">
        <is>
          <t>passenger.km</t>
        </is>
      </c>
      <c r="G31" s="24" t="n"/>
      <c r="H31" s="30" t="inlineStr">
        <is>
          <t>—</t>
        </is>
      </c>
      <c r="I31" s="26">
        <f>IF(G31&lt;&gt;"",G31,0)</f>
        <v/>
      </c>
      <c r="J31" s="27">
        <f>Factors!$D$28</f>
        <v/>
      </c>
      <c r="K31" s="28">
        <f>I31*J31</f>
        <v/>
      </c>
      <c r="L31" s="29">
        <f>K31/1000</f>
        <v/>
      </c>
    </row>
    <row r="32" ht="30" customHeight="1">
      <c r="B32" s="21" t="inlineStr">
        <is>
          <t>3</t>
        </is>
      </c>
      <c r="C32" s="22" t="inlineStr">
        <is>
          <t>Taxi</t>
        </is>
      </c>
      <c r="D32" s="23" t="inlineStr">
        <is>
          <t>Taxis on business</t>
        </is>
      </c>
      <c r="E32" s="23" t="inlineStr">
        <is>
          <t>Receipts</t>
        </is>
      </c>
      <c r="F32" s="23" t="inlineStr">
        <is>
          <t>passenger.km</t>
        </is>
      </c>
      <c r="G32" s="24" t="n"/>
      <c r="H32" s="30" t="inlineStr">
        <is>
          <t>—</t>
        </is>
      </c>
      <c r="I32" s="26">
        <f>IF(G32&lt;&gt;"",G32,0)</f>
        <v/>
      </c>
      <c r="J32" s="27">
        <f>Factors!$D$30</f>
        <v/>
      </c>
      <c r="K32" s="28">
        <f>I32*J32</f>
        <v/>
      </c>
      <c r="L32" s="29">
        <f>K32/1000</f>
        <v/>
      </c>
    </row>
    <row r="33" ht="30" customHeight="1">
      <c r="B33" s="21" t="inlineStr">
        <is>
          <t>3</t>
        </is>
      </c>
      <c r="C33" s="22" t="inlineStr">
        <is>
          <t>Hotel nights (UK)</t>
        </is>
      </c>
      <c r="D33" s="23" t="inlineStr">
        <is>
          <t>Overnight stays for training or away jobs</t>
        </is>
      </c>
      <c r="E33" s="23" t="inlineStr">
        <is>
          <t>Hotel invoices</t>
        </is>
      </c>
      <c r="F33" s="23" t="inlineStr">
        <is>
          <t>room per night</t>
        </is>
      </c>
      <c r="G33" s="24" t="n"/>
      <c r="H33" s="30" t="inlineStr">
        <is>
          <t>—</t>
        </is>
      </c>
      <c r="I33" s="26">
        <f>IF(G33&lt;&gt;"",G33,0)</f>
        <v/>
      </c>
      <c r="J33" s="27">
        <f>Factors!$D$31</f>
        <v/>
      </c>
      <c r="K33" s="28">
        <f>I33*J33</f>
        <v/>
      </c>
      <c r="L33" s="29">
        <f>K33/1000</f>
        <v/>
      </c>
    </row>
    <row r="34">
      <c r="B34" s="19" t="n"/>
      <c r="C34" s="20" t="inlineStr">
        <is>
          <t>Scope 3 – staff commuting (category 7)</t>
        </is>
      </c>
      <c r="D34" s="19" t="n"/>
      <c r="E34" s="19" t="n"/>
      <c r="F34" s="19" t="n"/>
      <c r="G34" s="19" t="n"/>
      <c r="H34" s="19" t="n"/>
      <c r="I34" s="19" t="n"/>
      <c r="J34" s="19" t="n"/>
      <c r="K34" s="19" t="n"/>
      <c r="L34" s="19" t="n"/>
    </row>
    <row r="35" ht="30" customHeight="1">
      <c r="B35" s="21" t="inlineStr">
        <is>
          <t>3</t>
        </is>
      </c>
      <c r="C35" s="22" t="inlineStr">
        <is>
          <t>Staff commuting</t>
        </is>
      </c>
      <c r="D35" s="23" t="inlineStr">
        <is>
          <t>Staff getting to and from the yard or first site</t>
        </is>
      </c>
      <c r="E35" s="23" t="inlineStr">
        <is>
          <t>Commuting tab (works itself out)</t>
        </is>
      </c>
      <c r="F35" s="23" t="inlineStr">
        <is>
          <t>kg CO2e</t>
        </is>
      </c>
      <c r="G35" s="31" t="inlineStr">
        <is>
          <t>—</t>
        </is>
      </c>
      <c r="H35" s="31" t="inlineStr">
        <is>
          <t>—</t>
        </is>
      </c>
      <c r="I35" s="31" t="inlineStr">
        <is>
          <t>—</t>
        </is>
      </c>
      <c r="J35" s="31" t="inlineStr">
        <is>
          <t>—</t>
        </is>
      </c>
      <c r="K35" s="28">
        <f>Commuting!$H$32</f>
        <v/>
      </c>
      <c r="L35" s="29">
        <f>K35/1000</f>
        <v/>
      </c>
    </row>
    <row r="36">
      <c r="B36" s="19" t="n"/>
      <c r="C36" s="20" t="inlineStr">
        <is>
          <t>Scope 3 – deliveries to customers (category 9)</t>
        </is>
      </c>
      <c r="D36" s="19" t="n"/>
      <c r="E36" s="19" t="n"/>
      <c r="F36" s="19" t="n"/>
      <c r="G36" s="19" t="n"/>
      <c r="H36" s="19" t="n"/>
      <c r="I36" s="19" t="n"/>
      <c r="J36" s="19" t="n"/>
      <c r="K36" s="19" t="n"/>
      <c r="L36" s="19" t="n"/>
    </row>
    <row r="37" ht="30" customHeight="1">
      <c r="B37" s="21" t="inlineStr">
        <is>
          <t>3</t>
        </is>
      </c>
      <c r="C37" s="22" t="inlineStr">
        <is>
          <t>Deliveries out by van</t>
        </is>
      </c>
      <c r="D37" s="23" t="inlineStr">
        <is>
          <t>Firewood, woodchip or timber delivered by a courier or haulier – not your own vehicles</t>
        </is>
      </c>
      <c r="E37" s="23" t="inlineStr">
        <is>
          <t>Haulier invoices; estimate</t>
        </is>
      </c>
      <c r="F37" s="23" t="inlineStr">
        <is>
          <t>miles</t>
        </is>
      </c>
      <c r="G37" s="24" t="n"/>
      <c r="H37" s="30" t="inlineStr">
        <is>
          <t>—</t>
        </is>
      </c>
      <c r="I37" s="26">
        <f>IF(G37&lt;&gt;"",G37,0)</f>
        <v/>
      </c>
      <c r="J37" s="27">
        <f>Factors!$D$15</f>
        <v/>
      </c>
      <c r="K37" s="28">
        <f>I37*J37</f>
        <v/>
      </c>
      <c r="L37" s="29">
        <f>K37/1000</f>
        <v/>
      </c>
    </row>
    <row r="38" ht="30" customHeight="1">
      <c r="B38" s="21" t="inlineStr">
        <is>
          <t>3</t>
        </is>
      </c>
      <c r="C38" s="22" t="inlineStr">
        <is>
          <t>Deliveries out by lorry</t>
        </is>
      </c>
      <c r="D38" s="23" t="inlineStr">
        <is>
          <t>Timber collected or delivered by a haulier's lorry</t>
        </is>
      </c>
      <c r="E38" s="23" t="inlineStr">
        <is>
          <t>Haulier invoices; estimate</t>
        </is>
      </c>
      <c r="F38" s="23" t="inlineStr">
        <is>
          <t>miles</t>
        </is>
      </c>
      <c r="G38" s="24" t="n"/>
      <c r="H38" s="30" t="inlineStr">
        <is>
          <t>—</t>
        </is>
      </c>
      <c r="I38" s="26">
        <f>IF(G38&lt;&gt;"",G38,0)</f>
        <v/>
      </c>
      <c r="J38" s="27">
        <f>Factors!$D$16</f>
        <v/>
      </c>
      <c r="K38" s="28">
        <f>I38*J38</f>
        <v/>
      </c>
      <c r="L38" s="29">
        <f>K38/1000</f>
        <v/>
      </c>
    </row>
    <row r="40">
      <c r="C40" s="32" t="inlineStr">
        <is>
          <t>Total (tonnes CO2e)</t>
        </is>
      </c>
      <c r="L40" s="29">
        <f>SUM(L6:L38)</f>
        <v/>
      </c>
    </row>
    <row r="42">
      <c r="C42" s="11" t="inlineStr">
        <is>
          <t>Not sure of a figure? Make a sensible estimate and note how you worked it out – the plan asks you to explain any estimates.</t>
        </is>
      </c>
    </row>
    <row r="43">
      <c r="C43" s="11" t="inlineStr">
        <is>
          <t>Red diesel: since April 2022 most businesses can't use it. Only enter gas oil if your use is legally allowed.</t>
        </is>
      </c>
    </row>
  </sheetData>
  <sheetProtection selectLockedCells="0" selectUnlockedCells="0" sheet="1" objects="0" insertRows="1" insertHyperlinks="1" autoFilter="1" scenarios="0" formatColumns="1" deleteColumns="1" insertColumns="1" pivotTables="1" deleteRows="1" formatCells="1" formatRows="1" sort="1"/>
  <dataValidations count="1">
    <dataValidation sqref="G7 G8 G9 G10 G11 G12 G13 G14 G16 G18 G19 G21 G22 G23 G24 G25 G26 G27 G28 G30 G31 G32 G33 G37 G38" showDropDown="0" showInputMessage="0" showErrorMessage="1" allowBlank="1" error="Please enter a number of 0 or more." type="decimal" operator="greaterThanOrEqual">
      <formula1>0</formula1>
    </dataValidation>
  </dataValidations>
  <pageMargins left="0.75" right="0.75" top="1" bottom="1" header="0.5" footer="0.5"/>
  <pageSetup orientation="landscape" fitToHeight="0" fitToWidth="1"/>
  <headerFooter>
    <oddHeader/>
    <oddFooter>&amp;LCarbon Calculator – ARB-ENV-03&amp;RPage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D28"/>
  <sheetViews>
    <sheetView showGridLines="0" workbookViewId="0">
      <selection activeCell="A1" sqref="A1"/>
    </sheetView>
  </sheetViews>
  <sheetFormatPr baseColWidth="8" defaultRowHeight="15"/>
  <cols>
    <col width="2" customWidth="1" min="1" max="1"/>
    <col width="44" customWidth="1" min="2" max="2"/>
    <col width="18" customWidth="1" min="3" max="3"/>
    <col width="14" customWidth="1" min="4" max="4"/>
    <col width="4" customWidth="1" min="5" max="5"/>
  </cols>
  <sheetData>
    <row r="1">
      <c r="B1" s="1" t="inlineStr">
        <is>
          <t>ARBORELLA'S CARBON TOOLKIT</t>
        </is>
      </c>
    </row>
    <row r="2">
      <c r="B2" s="10" t="inlineStr">
        <is>
          <t>Your carbon footprint</t>
        </is>
      </c>
    </row>
    <row r="3">
      <c r="B3" s="11" t="inlineStr">
        <is>
          <t>Works itself out from the Calculator. Copy the figures in the purple box into Section 2 or 3 of your Carbon Reduction Plan (ARB-ENV-02).</t>
        </is>
      </c>
    </row>
    <row r="5">
      <c r="B5" s="4">
        <f>IF('Your details'!$C$5="","[Company name]",'Your details'!$C$5)</f>
        <v/>
      </c>
    </row>
    <row r="6">
      <c r="B6" s="33">
        <f>"Reporting year: "&amp;IF('Your details'!$C$6="","[start]",TEXT('Your details'!$C$6,"dd/mm/yyyy"))&amp;" to "&amp;IF('Your details'!$C$7="","[end]",TEXT('Your details'!$C$7,"dd/mm/yyyy"))</f>
        <v/>
      </c>
    </row>
    <row r="8">
      <c r="B8" s="18" t="inlineStr">
        <is>
          <t>For your Carbon Reduction Plan (ENV-02)</t>
        </is>
      </c>
      <c r="C8" s="18" t="inlineStr">
        <is>
          <t>Total (tCO2e)</t>
        </is>
      </c>
      <c r="D8" s="18" t="inlineStr">
        <is>
          <t>Share</t>
        </is>
      </c>
    </row>
    <row r="9">
      <c r="B9" s="12" t="inlineStr">
        <is>
          <t>Scope 1</t>
        </is>
      </c>
      <c r="C9" s="34">
        <f>Calculator!$L$7+Calculator!$L$8+Calculator!$L$9+Calculator!$L$10+Calculator!$L$11+Calculator!$L$12+Calculator!$L$13+Calculator!$L$14</f>
        <v/>
      </c>
      <c r="D9" s="35">
        <f>IF($C$12=0,"",C9/$C$12)</f>
        <v/>
      </c>
    </row>
    <row r="10">
      <c r="B10" s="12" t="inlineStr">
        <is>
          <t>Scope 2</t>
        </is>
      </c>
      <c r="C10" s="34">
        <f>Calculator!$L$16</f>
        <v/>
      </c>
      <c r="D10" s="35">
        <f>IF($C$12=0,"",C10/$C$12)</f>
        <v/>
      </c>
    </row>
    <row r="11">
      <c r="B11" s="12" t="inlineStr">
        <is>
          <t>Scope 3 (included sources)</t>
        </is>
      </c>
      <c r="C11" s="34">
        <f>Calculator!$L$18+Calculator!$L$19+Calculator!$L$21+Calculator!$L$22+Calculator!$L$23+Calculator!$L$24+Calculator!$L$25+Calculator!$L$26+Calculator!$L$27+Calculator!$L$28+Calculator!$L$30+Calculator!$L$31+Calculator!$L$32+Calculator!$L$33+Calculator!$L$35+Calculator!$L$37+Calculator!$L$38</f>
        <v/>
      </c>
      <c r="D11" s="35">
        <f>IF($C$12=0,"",C11/$C$12)</f>
        <v/>
      </c>
    </row>
    <row r="12">
      <c r="B12" s="36" t="inlineStr">
        <is>
          <t>Total emissions</t>
        </is>
      </c>
      <c r="C12" s="37">
        <f>SUM(C9:C11)</f>
        <v/>
      </c>
      <c r="D12" s="38">
        <f>IF(C12=0,"",1)</f>
        <v/>
      </c>
    </row>
    <row r="13" ht="28" customHeight="1">
      <c r="B13" s="39" t="inlineStr">
        <is>
          <t>Scope 3 included: upstream transportation and distribution; waste generated in operations; business travel; employee commuting; downstream transportation and distribution.</t>
        </is>
      </c>
    </row>
    <row r="15">
      <c r="B15" s="18" t="inlineStr">
        <is>
          <t>Scope 3 breakdown</t>
        </is>
      </c>
      <c r="C15" s="18" t="inlineStr">
        <is>
          <t>tCO2e</t>
        </is>
      </c>
    </row>
    <row r="16">
      <c r="B16" s="40" t="inlineStr">
        <is>
          <t>Deliveries to you (category 4)</t>
        </is>
      </c>
      <c r="C16" s="41">
        <f>Calculator!$L$18+Calculator!$L$19</f>
        <v/>
      </c>
    </row>
    <row r="17">
      <c r="B17" s="40" t="inlineStr">
        <is>
          <t>Waste (category 5)</t>
        </is>
      </c>
      <c r="C17" s="41">
        <f>Calculator!$L$21+Calculator!$L$22+Calculator!$L$23+Calculator!$L$24+Calculator!$L$25+Calculator!$L$26+Calculator!$L$27+Calculator!$L$28</f>
        <v/>
      </c>
    </row>
    <row r="18">
      <c r="B18" s="40" t="inlineStr">
        <is>
          <t>Business travel (category 6)</t>
        </is>
      </c>
      <c r="C18" s="41">
        <f>Calculator!$L$30+Calculator!$L$31+Calculator!$L$32+Calculator!$L$33</f>
        <v/>
      </c>
    </row>
    <row r="19">
      <c r="B19" s="40" t="inlineStr">
        <is>
          <t>Staff commuting (category 7)</t>
        </is>
      </c>
      <c r="C19" s="41">
        <f>Calculator!$L$35</f>
        <v/>
      </c>
    </row>
    <row r="20">
      <c r="B20" s="40" t="inlineStr">
        <is>
          <t>Deliveries to customers (category 9)</t>
        </is>
      </c>
      <c r="C20" s="41">
        <f>Calculator!$L$37+Calculator!$L$38</f>
        <v/>
      </c>
    </row>
    <row r="22">
      <c r="B22" s="18" t="inlineStr">
        <is>
          <t>Useful extra figures</t>
        </is>
      </c>
      <c r="C22" s="18" t="inlineStr">
        <is>
          <t>Value</t>
        </is>
      </c>
    </row>
    <row r="23">
      <c r="B23" s="40" t="inlineStr">
        <is>
          <t>Tonnes CO2e per employee</t>
        </is>
      </c>
      <c r="C23" s="41">
        <f>IF(OR('Your details'!$C$9="",'Your details'!$C$9=0),"",C12/'Your details'!$C$9)</f>
        <v/>
      </c>
    </row>
    <row r="24">
      <c r="B24" s="40" t="inlineStr">
        <is>
          <t>Tonnes CO2e per £100,000 turnover</t>
        </is>
      </c>
      <c r="C24" s="41">
        <f>IF(OR('Your details'!$C$10="",'Your details'!$C$10=0),"",C12/('Your details'!$C$10/100000))</f>
        <v/>
      </c>
    </row>
    <row r="25">
      <c r="B25" s="40" t="inlineStr">
        <is>
          <t>Biogenic CO2 – outside of scopes (tonnes)</t>
        </is>
      </c>
      <c r="C25" s="41">
        <f>(Calculator!$I$7*Factors!$D$32+Calculator!$I$8*Factors!$D$33+Calculator!$I$9*Factors!$D$34)/1000</f>
        <v/>
      </c>
    </row>
    <row r="26" ht="28" customHeight="1">
      <c r="B26" s="39" t="inlineStr">
        <is>
          <t>Biogenic CO2 comes from the plant-based part of forecourt fuel. Government guidance says to report it separately – it is NOT added to your total.</t>
        </is>
      </c>
    </row>
    <row r="28" ht="28" customHeight="1">
      <c r="B28" s="39" t="inlineStr">
        <is>
          <t>Calculated with the UK Government GHG Conversion Factors for Company Reporting 2026 (DESNZ), full set, published 11 June 2026.</t>
        </is>
      </c>
    </row>
  </sheetData>
  <sheetProtection selectLockedCells="0" selectUnlockedCells="0" sheet="1" objects="0" insertRows="1" insertHyperlinks="1" autoFilter="1" scenarios="0" formatColumns="1" deleteColumns="1" insertColumns="1" pivotTables="1" deleteRows="1" formatCells="1" formatRows="1" sort="1"/>
  <mergeCells count="3">
    <mergeCell ref="B26:D26"/>
    <mergeCell ref="B28:D28"/>
    <mergeCell ref="B13:D13"/>
  </mergeCells>
  <pageMargins left="0.75" right="0.75" top="1" bottom="1" header="0.5" footer="0.5"/>
  <pageSetup orientation="landscape" fitToHeight="0" fitToWidth="1"/>
  <headerFooter>
    <oddHeader/>
    <oddFooter>&amp;LCarbon Calculator – Summary – ARB-ENV-03&amp;RPage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B1:K18"/>
  <sheetViews>
    <sheetView showGridLines="0" workbookViewId="0">
      <selection activeCell="A1" sqref="A1"/>
    </sheetView>
  </sheetViews>
  <sheetFormatPr baseColWidth="8" defaultRowHeight="15"/>
  <cols>
    <col width="2" customWidth="1" min="1" max="1"/>
    <col width="25" customWidth="1" min="2" max="2"/>
    <col width="11" customWidth="1" min="3" max="3"/>
    <col width="12" customWidth="1" min="4" max="4"/>
    <col width="12" customWidth="1" min="5" max="5"/>
    <col width="12" customWidth="1" min="6" max="6"/>
    <col width="12" customWidth="1" min="7" max="7"/>
    <col width="13" customWidth="1" min="8" max="8"/>
    <col width="13" customWidth="1" min="9" max="9"/>
    <col width="11" customWidth="1" min="10" max="10"/>
    <col width="40" customWidth="1" min="11" max="11"/>
  </cols>
  <sheetData>
    <row r="1">
      <c r="B1" s="1" t="inlineStr">
        <is>
          <t>ARBORELLA'S CARBON TOOLKIT</t>
        </is>
      </c>
    </row>
    <row r="2">
      <c r="B2" s="10" t="inlineStr">
        <is>
          <t>Year on year</t>
        </is>
      </c>
    </row>
    <row r="3">
      <c r="B3" s="11" t="inlineStr">
        <is>
          <t>Keep this file each year. Copy each year's totals from that year's Summary into a new row so you can show your progress against your baseline.</t>
        </is>
      </c>
    </row>
    <row r="5" ht="46" customHeight="1">
      <c r="B5" s="18" t="inlineStr">
        <is>
          <t>Reporting year (e.g. 2026/27)</t>
        </is>
      </c>
      <c r="C5" s="18" t="inlineStr">
        <is>
          <t>Baseline? (Yes/No)</t>
        </is>
      </c>
      <c r="D5" s="18" t="inlineStr">
        <is>
          <t>Scope 1 (tCO2e)</t>
        </is>
      </c>
      <c r="E5" s="18" t="inlineStr">
        <is>
          <t>Scope 2 (tCO2e)</t>
        </is>
      </c>
      <c r="F5" s="18" t="inlineStr">
        <is>
          <t>Scope 3 (tCO2e)</t>
        </is>
      </c>
      <c r="G5" s="18" t="inlineStr">
        <is>
          <t>Total (tCO2e)</t>
        </is>
      </c>
      <c r="H5" s="18" t="inlineStr">
        <is>
          <t>Change against baseline</t>
        </is>
      </c>
      <c r="I5" s="18" t="inlineStr">
        <is>
          <t>Target total (from your plan)</t>
        </is>
      </c>
      <c r="J5" s="18" t="inlineStr">
        <is>
          <t>On track?</t>
        </is>
      </c>
      <c r="K5" s="18" t="inlineStr">
        <is>
          <t>Main actions that year</t>
        </is>
      </c>
    </row>
    <row r="6">
      <c r="B6" s="12" t="inlineStr">
        <is>
          <t>This year (from Summary)</t>
        </is>
      </c>
      <c r="C6" s="42">
        <f>'Your details'!$C$8&amp;""</f>
        <v/>
      </c>
      <c r="D6" s="26">
        <f>Summary!$C$9</f>
        <v/>
      </c>
      <c r="E6" s="26">
        <f>Summary!$C$10</f>
        <v/>
      </c>
      <c r="F6" s="26">
        <f>Summary!$C$11</f>
        <v/>
      </c>
      <c r="G6" s="29">
        <f>IF(COUNT(D6:F6)=0,"",SUM(D6:F6))</f>
        <v/>
      </c>
      <c r="H6" s="43">
        <f>IF(OR(G6="",IFERROR(INDEX($G$6:$G$16,MATCH("Yes",$C$6:$C$16,0)),"")="",IFERROR(INDEX($G$6:$G$16,MATCH("Yes",$C$6:$C$16,0)),"")=0),"",G6/IFERROR(INDEX($G$6:$G$16,MATCH("Yes",$C$6:$C$16,0)),"")-1)</f>
        <v/>
      </c>
      <c r="I6" s="24" t="n"/>
      <c r="J6" s="44">
        <f>IF(OR(G6="",I6=""),"",IF(G6&lt;=I6,"Yes","Not yet"))</f>
        <v/>
      </c>
      <c r="K6" s="13" t="n"/>
    </row>
    <row r="7">
      <c r="B7" s="13" t="n"/>
      <c r="C7" s="13" t="n"/>
      <c r="D7" s="24" t="n"/>
      <c r="E7" s="24" t="n"/>
      <c r="F7" s="24" t="n"/>
      <c r="G7" s="29">
        <f>IF(COUNT(D7:F7)=0,"",SUM(D7:F7))</f>
        <v/>
      </c>
      <c r="H7" s="43">
        <f>IF(OR(G7="",IFERROR(INDEX($G$6:$G$16,MATCH("Yes",$C$6:$C$16,0)),"")="",IFERROR(INDEX($G$6:$G$16,MATCH("Yes",$C$6:$C$16,0)),"")=0),"",G7/IFERROR(INDEX($G$6:$G$16,MATCH("Yes",$C$6:$C$16,0)),"")-1)</f>
        <v/>
      </c>
      <c r="I7" s="24" t="n"/>
      <c r="J7" s="44">
        <f>IF(OR(G7="",I7=""),"",IF(G7&lt;=I7,"Yes","Not yet"))</f>
        <v/>
      </c>
      <c r="K7" s="13" t="n"/>
    </row>
    <row r="8">
      <c r="B8" s="13" t="n"/>
      <c r="C8" s="13" t="n"/>
      <c r="D8" s="24" t="n"/>
      <c r="E8" s="24" t="n"/>
      <c r="F8" s="24" t="n"/>
      <c r="G8" s="29">
        <f>IF(COUNT(D8:F8)=0,"",SUM(D8:F8))</f>
        <v/>
      </c>
      <c r="H8" s="43">
        <f>IF(OR(G8="",IFERROR(INDEX($G$6:$G$16,MATCH("Yes",$C$6:$C$16,0)),"")="",IFERROR(INDEX($G$6:$G$16,MATCH("Yes",$C$6:$C$16,0)),"")=0),"",G8/IFERROR(INDEX($G$6:$G$16,MATCH("Yes",$C$6:$C$16,0)),"")-1)</f>
        <v/>
      </c>
      <c r="I8" s="24" t="n"/>
      <c r="J8" s="44">
        <f>IF(OR(G8="",I8=""),"",IF(G8&lt;=I8,"Yes","Not yet"))</f>
        <v/>
      </c>
      <c r="K8" s="13" t="n"/>
    </row>
    <row r="9">
      <c r="B9" s="13" t="n"/>
      <c r="C9" s="13" t="n"/>
      <c r="D9" s="24" t="n"/>
      <c r="E9" s="24" t="n"/>
      <c r="F9" s="24" t="n"/>
      <c r="G9" s="29">
        <f>IF(COUNT(D9:F9)=0,"",SUM(D9:F9))</f>
        <v/>
      </c>
      <c r="H9" s="43">
        <f>IF(OR(G9="",IFERROR(INDEX($G$6:$G$16,MATCH("Yes",$C$6:$C$16,0)),"")="",IFERROR(INDEX($G$6:$G$16,MATCH("Yes",$C$6:$C$16,0)),"")=0),"",G9/IFERROR(INDEX($G$6:$G$16,MATCH("Yes",$C$6:$C$16,0)),"")-1)</f>
        <v/>
      </c>
      <c r="I9" s="24" t="n"/>
      <c r="J9" s="44">
        <f>IF(OR(G9="",I9=""),"",IF(G9&lt;=I9,"Yes","Not yet"))</f>
        <v/>
      </c>
      <c r="K9" s="13" t="n"/>
    </row>
    <row r="10">
      <c r="B10" s="13" t="n"/>
      <c r="C10" s="13" t="n"/>
      <c r="D10" s="24" t="n"/>
      <c r="E10" s="24" t="n"/>
      <c r="F10" s="24" t="n"/>
      <c r="G10" s="29">
        <f>IF(COUNT(D10:F10)=0,"",SUM(D10:F10))</f>
        <v/>
      </c>
      <c r="H10" s="43">
        <f>IF(OR(G10="",IFERROR(INDEX($G$6:$G$16,MATCH("Yes",$C$6:$C$16,0)),"")="",IFERROR(INDEX($G$6:$G$16,MATCH("Yes",$C$6:$C$16,0)),"")=0),"",G10/IFERROR(INDEX($G$6:$G$16,MATCH("Yes",$C$6:$C$16,0)),"")-1)</f>
        <v/>
      </c>
      <c r="I10" s="24" t="n"/>
      <c r="J10" s="44">
        <f>IF(OR(G10="",I10=""),"",IF(G10&lt;=I10,"Yes","Not yet"))</f>
        <v/>
      </c>
      <c r="K10" s="13" t="n"/>
    </row>
    <row r="11">
      <c r="B11" s="13" t="n"/>
      <c r="C11" s="13" t="n"/>
      <c r="D11" s="24" t="n"/>
      <c r="E11" s="24" t="n"/>
      <c r="F11" s="24" t="n"/>
      <c r="G11" s="29">
        <f>IF(COUNT(D11:F11)=0,"",SUM(D11:F11))</f>
        <v/>
      </c>
      <c r="H11" s="43">
        <f>IF(OR(G11="",IFERROR(INDEX($G$6:$G$16,MATCH("Yes",$C$6:$C$16,0)),"")="",IFERROR(INDEX($G$6:$G$16,MATCH("Yes",$C$6:$C$16,0)),"")=0),"",G11/IFERROR(INDEX($G$6:$G$16,MATCH("Yes",$C$6:$C$16,0)),"")-1)</f>
        <v/>
      </c>
      <c r="I11" s="24" t="n"/>
      <c r="J11" s="44">
        <f>IF(OR(G11="",I11=""),"",IF(G11&lt;=I11,"Yes","Not yet"))</f>
        <v/>
      </c>
      <c r="K11" s="13" t="n"/>
    </row>
    <row r="12">
      <c r="B12" s="13" t="n"/>
      <c r="C12" s="13" t="n"/>
      <c r="D12" s="24" t="n"/>
      <c r="E12" s="24" t="n"/>
      <c r="F12" s="24" t="n"/>
      <c r="G12" s="29">
        <f>IF(COUNT(D12:F12)=0,"",SUM(D12:F12))</f>
        <v/>
      </c>
      <c r="H12" s="43">
        <f>IF(OR(G12="",IFERROR(INDEX($G$6:$G$16,MATCH("Yes",$C$6:$C$16,0)),"")="",IFERROR(INDEX($G$6:$G$16,MATCH("Yes",$C$6:$C$16,0)),"")=0),"",G12/IFERROR(INDEX($G$6:$G$16,MATCH("Yes",$C$6:$C$16,0)),"")-1)</f>
        <v/>
      </c>
      <c r="I12" s="24" t="n"/>
      <c r="J12" s="44">
        <f>IF(OR(G12="",I12=""),"",IF(G12&lt;=I12,"Yes","Not yet"))</f>
        <v/>
      </c>
      <c r="K12" s="13" t="n"/>
    </row>
    <row r="13">
      <c r="B13" s="13" t="n"/>
      <c r="C13" s="13" t="n"/>
      <c r="D13" s="24" t="n"/>
      <c r="E13" s="24" t="n"/>
      <c r="F13" s="24" t="n"/>
      <c r="G13" s="29">
        <f>IF(COUNT(D13:F13)=0,"",SUM(D13:F13))</f>
        <v/>
      </c>
      <c r="H13" s="43">
        <f>IF(OR(G13="",IFERROR(INDEX($G$6:$G$16,MATCH("Yes",$C$6:$C$16,0)),"")="",IFERROR(INDEX($G$6:$G$16,MATCH("Yes",$C$6:$C$16,0)),"")=0),"",G13/IFERROR(INDEX($G$6:$G$16,MATCH("Yes",$C$6:$C$16,0)),"")-1)</f>
        <v/>
      </c>
      <c r="I13" s="24" t="n"/>
      <c r="J13" s="44">
        <f>IF(OR(G13="",I13=""),"",IF(G13&lt;=I13,"Yes","Not yet"))</f>
        <v/>
      </c>
      <c r="K13" s="13" t="n"/>
    </row>
    <row r="14">
      <c r="B14" s="13" t="n"/>
      <c r="C14" s="13" t="n"/>
      <c r="D14" s="24" t="n"/>
      <c r="E14" s="24" t="n"/>
      <c r="F14" s="24" t="n"/>
      <c r="G14" s="29">
        <f>IF(COUNT(D14:F14)=0,"",SUM(D14:F14))</f>
        <v/>
      </c>
      <c r="H14" s="43">
        <f>IF(OR(G14="",IFERROR(INDEX($G$6:$G$16,MATCH("Yes",$C$6:$C$16,0)),"")="",IFERROR(INDEX($G$6:$G$16,MATCH("Yes",$C$6:$C$16,0)),"")=0),"",G14/IFERROR(INDEX($G$6:$G$16,MATCH("Yes",$C$6:$C$16,0)),"")-1)</f>
        <v/>
      </c>
      <c r="I14" s="24" t="n"/>
      <c r="J14" s="44">
        <f>IF(OR(G14="",I14=""),"",IF(G14&lt;=I14,"Yes","Not yet"))</f>
        <v/>
      </c>
      <c r="K14" s="13" t="n"/>
    </row>
    <row r="15">
      <c r="B15" s="13" t="n"/>
      <c r="C15" s="13" t="n"/>
      <c r="D15" s="24" t="n"/>
      <c r="E15" s="24" t="n"/>
      <c r="F15" s="24" t="n"/>
      <c r="G15" s="29">
        <f>IF(COUNT(D15:F15)=0,"",SUM(D15:F15))</f>
        <v/>
      </c>
      <c r="H15" s="43">
        <f>IF(OR(G15="",IFERROR(INDEX($G$6:$G$16,MATCH("Yes",$C$6:$C$16,0)),"")="",IFERROR(INDEX($G$6:$G$16,MATCH("Yes",$C$6:$C$16,0)),"")=0),"",G15/IFERROR(INDEX($G$6:$G$16,MATCH("Yes",$C$6:$C$16,0)),"")-1)</f>
        <v/>
      </c>
      <c r="I15" s="24" t="n"/>
      <c r="J15" s="44">
        <f>IF(OR(G15="",I15=""),"",IF(G15&lt;=I15,"Yes","Not yet"))</f>
        <v/>
      </c>
      <c r="K15" s="13" t="n"/>
    </row>
    <row r="16">
      <c r="B16" s="13" t="n"/>
      <c r="C16" s="13" t="n"/>
      <c r="D16" s="24" t="n"/>
      <c r="E16" s="24" t="n"/>
      <c r="F16" s="24" t="n"/>
      <c r="G16" s="29">
        <f>IF(COUNT(D16:F16)=0,"",SUM(D16:F16))</f>
        <v/>
      </c>
      <c r="H16" s="43">
        <f>IF(OR(G16="",IFERROR(INDEX($G$6:$G$16,MATCH("Yes",$C$6:$C$16,0)),"")="",IFERROR(INDEX($G$6:$G$16,MATCH("Yes",$C$6:$C$16,0)),"")=0),"",G16/IFERROR(INDEX($G$6:$G$16,MATCH("Yes",$C$6:$C$16,0)),"")-1)</f>
        <v/>
      </c>
      <c r="I16" s="24" t="n"/>
      <c r="J16" s="44">
        <f>IF(OR(G16="",I16=""),"",IF(G16&lt;=I16,"Yes","Not yet"))</f>
        <v/>
      </c>
      <c r="K16" s="13" t="n"/>
    </row>
    <row r="18">
      <c r="B18" s="11" t="inlineStr">
        <is>
          <t>Mark one row as your baseline (your first full year of measuring). 'Change against baseline' then shows how far you've come: −10% means 10% lower.</t>
        </is>
      </c>
    </row>
  </sheetData>
  <sheetProtection selectLockedCells="0" selectUnlockedCells="0" sheet="1" objects="0" insertRows="1" insertHyperlinks="1" autoFilter="1" scenarios="0" formatColumns="1" deleteColumns="1" insertColumns="1" pivotTables="1" deleteRows="1" formatCells="1" formatRows="1" sort="1"/>
  <conditionalFormatting sqref="J6:J16">
    <cfRule type="expression" priority="1" dxfId="0">
      <formula>J6="Yes"</formula>
    </cfRule>
    <cfRule type="expression" priority="2" dxfId="1">
      <formula>J6="Not yet"</formula>
    </cfRule>
  </conditionalFormatting>
  <conditionalFormatting sqref="H6:H16">
    <cfRule type="expression" priority="3" dxfId="2">
      <formula>AND(ISNUMBER(H6),H6&lt;0)</formula>
    </cfRule>
  </conditionalFormatting>
  <dataValidations count="1">
    <dataValidation sqref="C7 C8 C9 C10 C11 C12 C13 C14 C15 C16" showDropDown="0" showInputMessage="0" showErrorMessage="0" allowBlank="1" type="list">
      <formula1>"Yes,No"</formula1>
    </dataValidation>
  </dataValidations>
  <pageMargins left="0.75" right="0.75" top="1" bottom="1" header="0.5" footer="0.5"/>
  <pageSetup orientation="landscape" fitToHeight="0" fitToWidth="1"/>
  <headerFooter>
    <oddHeader/>
    <oddFooter>&amp;LCarbon Calculator – Year on year – ARB-ENV-03&amp;RPage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B1:G37"/>
  <sheetViews>
    <sheetView showGridLines="0" workbookViewId="0">
      <selection activeCell="A1" sqref="A1"/>
    </sheetView>
  </sheetViews>
  <sheetFormatPr baseColWidth="8" defaultRowHeight="15"/>
  <cols>
    <col width="2" customWidth="1" min="1" max="1"/>
    <col width="46" customWidth="1" min="2" max="2"/>
    <col width="16" customWidth="1" min="3" max="3"/>
    <col width="14" customWidth="1" min="4" max="4"/>
    <col width="8" customWidth="1" min="5" max="5"/>
    <col width="20" customWidth="1" min="6" max="6"/>
    <col width="70" customWidth="1" min="7" max="7"/>
  </cols>
  <sheetData>
    <row r="1">
      <c r="B1" s="1" t="inlineStr">
        <is>
          <t>ARBORELLA'S CARBON TOOLKIT</t>
        </is>
      </c>
    </row>
    <row r="2">
      <c r="B2" s="10" t="inlineStr">
        <is>
          <t>Conversion factors used</t>
        </is>
      </c>
    </row>
    <row r="3">
      <c r="B3" s="11" t="inlineStr">
        <is>
          <t>Source: UK Government GHG Conversion Factors for Company Reporting 2026 (DESNZ), full set, published 11 June 2026. Values in kg CO2e per unit. Do not change these – Arborella updates them each June.</t>
        </is>
      </c>
    </row>
    <row r="5">
      <c r="B5" s="18" t="inlineStr">
        <is>
          <t>Factor</t>
        </is>
      </c>
      <c r="C5" s="18" t="inlineStr">
        <is>
          <t>Unit</t>
        </is>
      </c>
      <c r="D5" s="18" t="inlineStr">
        <is>
          <t>kg CO2e per unit</t>
        </is>
      </c>
      <c r="E5" s="18" t="inlineStr">
        <is>
          <t>Year</t>
        </is>
      </c>
      <c r="F5" s="18" t="inlineStr">
        <is>
          <t>DESNZ tab</t>
        </is>
      </c>
      <c r="G5" s="18" t="inlineStr">
        <is>
          <t>Where to find it in the DESNZ file</t>
        </is>
      </c>
    </row>
    <row r="6">
      <c r="B6" s="45" t="inlineStr">
        <is>
          <t>Diesel (average biofuel blend)</t>
        </is>
      </c>
      <c r="C6" s="46" t="inlineStr">
        <is>
          <t>litres</t>
        </is>
      </c>
      <c r="D6" s="47" t="n">
        <v>2.58354</v>
      </c>
      <c r="E6" s="46" t="inlineStr">
        <is>
          <t>2026</t>
        </is>
      </c>
      <c r="F6" s="46" t="inlineStr">
        <is>
          <t>Fuels</t>
        </is>
      </c>
      <c r="G6" s="46" t="inlineStr">
        <is>
          <t>Liquid fuels &gt; Diesel (average biofuel blend) &gt; litres</t>
        </is>
      </c>
    </row>
    <row r="7">
      <c r="B7" s="45" t="inlineStr">
        <is>
          <t>Petrol (average biofuel blend)</t>
        </is>
      </c>
      <c r="C7" s="46" t="inlineStr">
        <is>
          <t>litres</t>
        </is>
      </c>
      <c r="D7" s="47" t="n">
        <v>2.075</v>
      </c>
      <c r="E7" s="46" t="inlineStr">
        <is>
          <t>2026</t>
        </is>
      </c>
      <c r="F7" s="46" t="inlineStr">
        <is>
          <t>Fuels</t>
        </is>
      </c>
      <c r="G7" s="46" t="inlineStr">
        <is>
          <t>Liquid fuels &gt; Petrol (average biofuel blend) &gt; litres</t>
        </is>
      </c>
    </row>
    <row r="8">
      <c r="B8" s="45" t="inlineStr">
        <is>
          <t>Gas oil (red diesel)</t>
        </is>
      </c>
      <c r="C8" s="46" t="inlineStr">
        <is>
          <t>litres</t>
        </is>
      </c>
      <c r="D8" s="47" t="n">
        <v>2.75541</v>
      </c>
      <c r="E8" s="46" t="inlineStr">
        <is>
          <t>2026</t>
        </is>
      </c>
      <c r="F8" s="46" t="inlineStr">
        <is>
          <t>Fuels</t>
        </is>
      </c>
      <c r="G8" s="46" t="inlineStr">
        <is>
          <t>Liquid fuels &gt; Gas oil &gt; litres</t>
        </is>
      </c>
    </row>
    <row r="9">
      <c r="B9" s="45" t="inlineStr">
        <is>
          <t>HVO (hydrotreated vegetable oil)</t>
        </is>
      </c>
      <c r="C9" s="46" t="inlineStr">
        <is>
          <t>litres</t>
        </is>
      </c>
      <c r="D9" s="47" t="n">
        <v>0.03558</v>
      </c>
      <c r="E9" s="46" t="inlineStr">
        <is>
          <t>2026</t>
        </is>
      </c>
      <c r="F9" s="46" t="inlineStr">
        <is>
          <t>Bioenergy</t>
        </is>
      </c>
      <c r="G9" s="46" t="inlineStr">
        <is>
          <t>Biofuel &gt; Biodiesel HVO &gt; litres</t>
        </is>
      </c>
    </row>
    <row r="10">
      <c r="B10" s="45" t="inlineStr">
        <is>
          <t>LPG</t>
        </is>
      </c>
      <c r="C10" s="46" t="inlineStr">
        <is>
          <t>litres</t>
        </is>
      </c>
      <c r="D10" s="47" t="n">
        <v>1.55713</v>
      </c>
      <c r="E10" s="46" t="inlineStr">
        <is>
          <t>2026</t>
        </is>
      </c>
      <c r="F10" s="46" t="inlineStr">
        <is>
          <t>Fuels</t>
        </is>
      </c>
      <c r="G10" s="46" t="inlineStr">
        <is>
          <t>Gaseous fuels &gt; LPG &gt; litres</t>
        </is>
      </c>
    </row>
    <row r="11">
      <c r="B11" s="45" t="inlineStr">
        <is>
          <t>Natural gas</t>
        </is>
      </c>
      <c r="C11" s="46" t="inlineStr">
        <is>
          <t>kWh (Gross CV)</t>
        </is>
      </c>
      <c r="D11" s="47" t="n">
        <v>0.18231</v>
      </c>
      <c r="E11" s="46" t="inlineStr">
        <is>
          <t>2026</t>
        </is>
      </c>
      <c r="F11" s="46" t="inlineStr">
        <is>
          <t>Fuels</t>
        </is>
      </c>
      <c r="G11" s="46" t="inlineStr">
        <is>
          <t>Gaseous fuels &gt; Natural gas &gt; kWh (Gross CV)</t>
        </is>
      </c>
    </row>
    <row r="12">
      <c r="B12" s="45" t="inlineStr">
        <is>
          <t>Company van – average up to 3.5t, diesel</t>
        </is>
      </c>
      <c r="C12" s="46" t="inlineStr">
        <is>
          <t>miles</t>
        </is>
      </c>
      <c r="D12" s="47" t="n">
        <v>0.41386</v>
      </c>
      <c r="E12" s="46" t="inlineStr">
        <is>
          <t>2026</t>
        </is>
      </c>
      <c r="F12" s="46" t="inlineStr">
        <is>
          <t>Delivery vehicles</t>
        </is>
      </c>
      <c r="G12" s="46" t="inlineStr">
        <is>
          <t>Vans &gt; Average (up to 3.5 tonnes) &gt; Diesel &gt; miles</t>
        </is>
      </c>
    </row>
    <row r="13">
      <c r="B13" s="45" t="inlineStr">
        <is>
          <t>Company car – average car, unknown fuel</t>
        </is>
      </c>
      <c r="C13" s="46" t="inlineStr">
        <is>
          <t>miles</t>
        </is>
      </c>
      <c r="D13" s="47" t="n">
        <v>0.26699</v>
      </c>
      <c r="E13" s="46" t="inlineStr">
        <is>
          <t>2026</t>
        </is>
      </c>
      <c r="F13" s="46" t="inlineStr">
        <is>
          <t>Passenger vehicles</t>
        </is>
      </c>
      <c r="G13" s="46" t="inlineStr">
        <is>
          <t>Cars (by size) &gt; Average car &gt; Unknown &gt; miles</t>
        </is>
      </c>
    </row>
    <row r="14">
      <c r="B14" s="45" t="inlineStr">
        <is>
          <t>UK electricity (generation)</t>
        </is>
      </c>
      <c r="C14" s="46" t="inlineStr">
        <is>
          <t>kWh</t>
        </is>
      </c>
      <c r="D14" s="47" t="n">
        <v>0.13096</v>
      </c>
      <c r="E14" s="46" t="inlineStr">
        <is>
          <t>2026</t>
        </is>
      </c>
      <c r="F14" s="46" t="inlineStr">
        <is>
          <t>UK electricity</t>
        </is>
      </c>
      <c r="G14" s="46" t="inlineStr">
        <is>
          <t>Electricity generated &gt; Electricity: UK &gt; kWh &gt; 2026</t>
        </is>
      </c>
    </row>
    <row r="15">
      <c r="B15" s="45" t="inlineStr">
        <is>
          <t>Freight by van – average up to 3.5t, diesel</t>
        </is>
      </c>
      <c r="C15" s="46" t="inlineStr">
        <is>
          <t>miles</t>
        </is>
      </c>
      <c r="D15" s="47" t="n">
        <v>0.41386</v>
      </c>
      <c r="E15" s="46" t="inlineStr">
        <is>
          <t>2026</t>
        </is>
      </c>
      <c r="F15" s="46" t="inlineStr">
        <is>
          <t>Freighting goods</t>
        </is>
      </c>
      <c r="G15" s="46" t="inlineStr">
        <is>
          <t>Vans &gt; Average (up to 3.5 tonnes) &gt; Diesel &gt; miles</t>
        </is>
      </c>
    </row>
    <row r="16">
      <c r="B16" s="45" t="inlineStr">
        <is>
          <t>Freight by lorry – average non-refrigerated HGV, average laden</t>
        </is>
      </c>
      <c r="C16" s="46" t="inlineStr">
        <is>
          <t>miles</t>
        </is>
      </c>
      <c r="D16" s="47" t="n">
        <v>1.44427</v>
      </c>
      <c r="E16" s="46" t="inlineStr">
        <is>
          <t>2026</t>
        </is>
      </c>
      <c r="F16" s="46" t="inlineStr">
        <is>
          <t>Freighting goods</t>
        </is>
      </c>
      <c r="G16" s="46" t="inlineStr">
        <is>
          <t>HGV (non-refrigerated, all diesel) &gt; Average non-refrigerated HGVs &gt; Average laden &gt; miles</t>
        </is>
      </c>
    </row>
    <row r="17">
      <c r="B17" s="45" t="inlineStr">
        <is>
          <t>General (commercial and industrial) waste – landfill</t>
        </is>
      </c>
      <c r="C17" s="46" t="inlineStr">
        <is>
          <t>tonnes</t>
        </is>
      </c>
      <c r="D17" s="47" t="n">
        <v>520.58023</v>
      </c>
      <c r="E17" s="46" t="inlineStr">
        <is>
          <t>2026</t>
        </is>
      </c>
      <c r="F17" s="46" t="inlineStr">
        <is>
          <t>Waste disposal</t>
        </is>
      </c>
      <c r="G17" s="46" t="inlineStr">
        <is>
          <t>Commercial and industrial waste &gt; Landfill</t>
        </is>
      </c>
    </row>
    <row r="18">
      <c r="B18" s="45" t="inlineStr">
        <is>
          <t>General (commercial and industrial) waste – combustion (energy from waste)</t>
        </is>
      </c>
      <c r="C18" s="46" t="inlineStr">
        <is>
          <t>tonnes</t>
        </is>
      </c>
      <c r="D18" s="47" t="n">
        <v>4.65358</v>
      </c>
      <c r="E18" s="46" t="inlineStr">
        <is>
          <t>2026</t>
        </is>
      </c>
      <c r="F18" s="46" t="inlineStr">
        <is>
          <t>Waste disposal</t>
        </is>
      </c>
      <c r="G18" s="46" t="inlineStr">
        <is>
          <t>Commercial and industrial waste &gt; Combustion</t>
        </is>
      </c>
    </row>
    <row r="19">
      <c r="B19" s="45" t="inlineStr">
        <is>
          <t>General (commercial and industrial) waste – recycling</t>
        </is>
      </c>
      <c r="C19" s="46" t="inlineStr">
        <is>
          <t>tonnes</t>
        </is>
      </c>
      <c r="D19" s="47" t="n">
        <v>4.65358</v>
      </c>
      <c r="E19" s="46" t="inlineStr">
        <is>
          <t>2026</t>
        </is>
      </c>
      <c r="F19" s="46" t="inlineStr">
        <is>
          <t>Waste disposal</t>
        </is>
      </c>
      <c r="G19" s="46" t="inlineStr">
        <is>
          <t>Commercial and industrial waste &gt; Closed-loop</t>
        </is>
      </c>
    </row>
    <row r="20">
      <c r="B20" s="45" t="inlineStr">
        <is>
          <t>Green waste / arisings – composting</t>
        </is>
      </c>
      <c r="C20" s="46" t="inlineStr">
        <is>
          <t>tonnes</t>
        </is>
      </c>
      <c r="D20" s="47" t="n">
        <v>9.006869999999999</v>
      </c>
      <c r="E20" s="46" t="inlineStr">
        <is>
          <t>2026</t>
        </is>
      </c>
      <c r="F20" s="46" t="inlineStr">
        <is>
          <t>Waste disposal</t>
        </is>
      </c>
      <c r="G20" s="46" t="inlineStr">
        <is>
          <t>Organic: garden waste &gt; Composting</t>
        </is>
      </c>
    </row>
    <row r="21">
      <c r="B21" s="45" t="inlineStr">
        <is>
          <t>Green waste / arisings – landfill</t>
        </is>
      </c>
      <c r="C21" s="46" t="inlineStr">
        <is>
          <t>tonnes</t>
        </is>
      </c>
      <c r="D21" s="47" t="n">
        <v>646.72934</v>
      </c>
      <c r="E21" s="46" t="inlineStr">
        <is>
          <t>2026</t>
        </is>
      </c>
      <c r="F21" s="46" t="inlineStr">
        <is>
          <t>Waste disposal</t>
        </is>
      </c>
      <c r="G21" s="46" t="inlineStr">
        <is>
          <t>Organic: garden waste &gt; Landfill</t>
        </is>
      </c>
    </row>
    <row r="22">
      <c r="B22" s="45" t="inlineStr">
        <is>
          <t>Wood waste – combustion (biomass)</t>
        </is>
      </c>
      <c r="C22" s="46" t="inlineStr">
        <is>
          <t>tonnes</t>
        </is>
      </c>
      <c r="D22" s="47" t="n">
        <v>4.65358</v>
      </c>
      <c r="E22" s="46" t="inlineStr">
        <is>
          <t>2026</t>
        </is>
      </c>
      <c r="F22" s="46" t="inlineStr">
        <is>
          <t>Waste disposal</t>
        </is>
      </c>
      <c r="G22" s="46" t="inlineStr">
        <is>
          <t>Wood &gt; Combustion</t>
        </is>
      </c>
    </row>
    <row r="23">
      <c r="B23" s="45" t="inlineStr">
        <is>
          <t>Wood waste – landfill</t>
        </is>
      </c>
      <c r="C23" s="46" t="inlineStr">
        <is>
          <t>tonnes</t>
        </is>
      </c>
      <c r="D23" s="47" t="n">
        <v>925.36725</v>
      </c>
      <c r="E23" s="46" t="inlineStr">
        <is>
          <t>2026</t>
        </is>
      </c>
      <c r="F23" s="46" t="inlineStr">
        <is>
          <t>Waste disposal</t>
        </is>
      </c>
      <c r="G23" s="46" t="inlineStr">
        <is>
          <t>Wood &gt; Landfill</t>
        </is>
      </c>
    </row>
    <row r="24">
      <c r="B24" s="45" t="inlineStr">
        <is>
          <t>Scrap metal – recycling</t>
        </is>
      </c>
      <c r="C24" s="46" t="inlineStr">
        <is>
          <t>tonnes</t>
        </is>
      </c>
      <c r="D24" s="47" t="n">
        <v>4.65358</v>
      </c>
      <c r="E24" s="46" t="inlineStr">
        <is>
          <t>2026</t>
        </is>
      </c>
      <c r="F24" s="46" t="inlineStr">
        <is>
          <t>Waste disposal</t>
        </is>
      </c>
      <c r="G24" s="46" t="inlineStr">
        <is>
          <t>Metal: scrap metal &gt; Closed-loop</t>
        </is>
      </c>
    </row>
    <row r="25">
      <c r="B25" s="45" t="inlineStr">
        <is>
          <t>Car – average car, unknown fuel (business travel)</t>
        </is>
      </c>
      <c r="C25" s="46" t="inlineStr">
        <is>
          <t>miles</t>
        </is>
      </c>
      <c r="D25" s="47" t="n">
        <v>0.26699</v>
      </c>
      <c r="E25" s="46" t="inlineStr">
        <is>
          <t>2026</t>
        </is>
      </c>
      <c r="F25" s="46" t="inlineStr">
        <is>
          <t>Business travel- land</t>
        </is>
      </c>
      <c r="G25" s="46" t="inlineStr">
        <is>
          <t>Cars (by size) &gt; Average car &gt; Unknown &gt; miles</t>
        </is>
      </c>
    </row>
    <row r="26">
      <c r="B26" s="45" t="inlineStr">
        <is>
          <t>Car – average battery electric car (business travel)</t>
        </is>
      </c>
      <c r="C26" s="46" t="inlineStr">
        <is>
          <t>miles</t>
        </is>
      </c>
      <c r="D26" s="47" t="n">
        <v>0.04749</v>
      </c>
      <c r="E26" s="46" t="inlineStr">
        <is>
          <t>2026</t>
        </is>
      </c>
      <c r="F26" s="46" t="inlineStr">
        <is>
          <t>Business travel- land</t>
        </is>
      </c>
      <c r="G26" s="46" t="inlineStr">
        <is>
          <t>Cars (by size) &gt; Average car &gt; Battery Electric Vehicle &gt; miles</t>
        </is>
      </c>
    </row>
    <row r="27">
      <c r="B27" s="45" t="inlineStr">
        <is>
          <t>Motorbike – average</t>
        </is>
      </c>
      <c r="C27" s="46" t="inlineStr">
        <is>
          <t>miles</t>
        </is>
      </c>
      <c r="D27" s="47" t="n">
        <v>0.18294</v>
      </c>
      <c r="E27" s="46" t="inlineStr">
        <is>
          <t>2026</t>
        </is>
      </c>
      <c r="F27" s="46" t="inlineStr">
        <is>
          <t>Business travel- land</t>
        </is>
      </c>
      <c r="G27" s="46" t="inlineStr">
        <is>
          <t>Motorbike &gt; Average &gt; miles</t>
        </is>
      </c>
    </row>
    <row r="28">
      <c r="B28" s="45" t="inlineStr">
        <is>
          <t>National rail</t>
        </is>
      </c>
      <c r="C28" s="46" t="inlineStr">
        <is>
          <t>passenger.km</t>
        </is>
      </c>
      <c r="D28" s="47" t="n">
        <v>0.03092</v>
      </c>
      <c r="E28" s="46" t="inlineStr">
        <is>
          <t>2026</t>
        </is>
      </c>
      <c r="F28" s="46" t="inlineStr">
        <is>
          <t>Business travel- land</t>
        </is>
      </c>
      <c r="G28" s="46" t="inlineStr">
        <is>
          <t>Rail &gt; National rail &gt; passenger.km</t>
        </is>
      </c>
    </row>
    <row r="29">
      <c r="B29" s="45" t="inlineStr">
        <is>
          <t>Bus – average local bus</t>
        </is>
      </c>
      <c r="C29" s="46" t="inlineStr">
        <is>
          <t>passenger.km</t>
        </is>
      </c>
      <c r="D29" s="47" t="n">
        <v>0.10151</v>
      </c>
      <c r="E29" s="46" t="inlineStr">
        <is>
          <t>2026</t>
        </is>
      </c>
      <c r="F29" s="46" t="inlineStr">
        <is>
          <t>Business travel- land</t>
        </is>
      </c>
      <c r="G29" s="46" t="inlineStr">
        <is>
          <t>Bus &gt; Average local bus &gt; passenger.km</t>
        </is>
      </c>
    </row>
    <row r="30">
      <c r="B30" s="45" t="inlineStr">
        <is>
          <t>Taxi – regular taxi</t>
        </is>
      </c>
      <c r="C30" s="46" t="inlineStr">
        <is>
          <t>passenger.km</t>
        </is>
      </c>
      <c r="D30" s="47" t="n">
        <v>0.14861</v>
      </c>
      <c r="E30" s="46" t="inlineStr">
        <is>
          <t>2026</t>
        </is>
      </c>
      <c r="F30" s="46" t="inlineStr">
        <is>
          <t>Business travel- land</t>
        </is>
      </c>
      <c r="G30" s="46" t="inlineStr">
        <is>
          <t>Taxis &gt; Regular taxi &gt; passenger.km</t>
        </is>
      </c>
    </row>
    <row r="31">
      <c r="B31" s="45" t="inlineStr">
        <is>
          <t>Hotel stay – UK</t>
        </is>
      </c>
      <c r="C31" s="46" t="inlineStr">
        <is>
          <t>room per night</t>
        </is>
      </c>
      <c r="D31" s="47" t="n">
        <v>10.4</v>
      </c>
      <c r="E31" s="46" t="inlineStr">
        <is>
          <t>2026</t>
        </is>
      </c>
      <c r="F31" s="46" t="inlineStr">
        <is>
          <t>Hotel stay</t>
        </is>
      </c>
      <c r="G31" s="46" t="inlineStr">
        <is>
          <t>Hotel stay &gt; UK &gt; Room per night</t>
        </is>
      </c>
    </row>
    <row r="32">
      <c r="B32" s="45" t="inlineStr">
        <is>
          <t>Biogenic CO2 – diesel (average biofuel blend)</t>
        </is>
      </c>
      <c r="C32" s="46" t="inlineStr">
        <is>
          <t>litres</t>
        </is>
      </c>
      <c r="D32" s="47" t="n">
        <v>0.14</v>
      </c>
      <c r="E32" s="46" t="inlineStr">
        <is>
          <t>2026</t>
        </is>
      </c>
      <c r="F32" s="46" t="inlineStr">
        <is>
          <t>Outside of scopes</t>
        </is>
      </c>
      <c r="G32" s="46" t="inlineStr">
        <is>
          <t>Forecourt fuels containing biofuel &gt; Diesel (average biofuel blend) &gt; litres</t>
        </is>
      </c>
    </row>
    <row r="33">
      <c r="B33" s="45" t="inlineStr">
        <is>
          <t>Biogenic CO2 – petrol (average biofuel blend)</t>
        </is>
      </c>
      <c r="C33" s="46" t="inlineStr">
        <is>
          <t>litres</t>
        </is>
      </c>
      <c r="D33" s="47" t="n">
        <v>0.13</v>
      </c>
      <c r="E33" s="46" t="inlineStr">
        <is>
          <t>2026</t>
        </is>
      </c>
      <c r="F33" s="46" t="inlineStr">
        <is>
          <t>Outside of scopes</t>
        </is>
      </c>
      <c r="G33" s="46" t="inlineStr">
        <is>
          <t>Forecourt fuels containing biofuel &gt; Petrol (average biofuel blend) &gt; litres</t>
        </is>
      </c>
    </row>
    <row r="34">
      <c r="B34" s="45" t="inlineStr">
        <is>
          <t>Biogenic CO2 – HVO</t>
        </is>
      </c>
      <c r="C34" s="46" t="inlineStr">
        <is>
          <t>litres</t>
        </is>
      </c>
      <c r="D34" s="47" t="n">
        <v>2.43</v>
      </c>
      <c r="E34" s="46" t="inlineStr">
        <is>
          <t>2026</t>
        </is>
      </c>
      <c r="F34" s="46" t="inlineStr">
        <is>
          <t>Outside of scopes</t>
        </is>
      </c>
      <c r="G34" s="46" t="inlineStr">
        <is>
          <t>Biofuel &gt; Biodiesel HVO &gt; litres</t>
        </is>
      </c>
    </row>
    <row r="36">
      <c r="B36" s="11" t="inlineStr">
        <is>
          <t>Factors are 'kg CO2e' totals (CO2, CH4 and N2O combined). Biogenic CO2 factors are 'outside of scopes': reported separately, not added to your total.</t>
        </is>
      </c>
    </row>
    <row r="37">
      <c r="B37" s="11" t="inlineStr">
        <is>
          <t>Download the official file: gov.uk – search 'Greenhouse gas reporting conversion factors 2026'.</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pageSetup orientation="landscape" fitToHeight="0" fitToWidth="1"/>
  <headerFooter>
    <oddHeader/>
    <oddFooter>&amp;LCarbon Calculator – Factors – ARB-ENV-03&amp;RPage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B1:M2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14" customWidth="1" min="2" max="2"/>
    <col width="12" customWidth="1" min="3" max="3"/>
    <col width="12" customWidth="1" min="4" max="4"/>
    <col width="11" customWidth="1" min="5" max="5"/>
    <col width="11" customWidth="1" min="6" max="6"/>
    <col width="13" customWidth="1" min="7" max="7"/>
    <col width="13" customWidth="1" min="8" max="8"/>
    <col width="14" customWidth="1" min="9" max="9"/>
    <col width="15" customWidth="1" min="10" max="10"/>
    <col width="15" customWidth="1" min="11" max="11"/>
    <col width="13" customWidth="1" min="12" max="12"/>
    <col width="34" customWidth="1" min="13" max="13"/>
  </cols>
  <sheetData>
    <row r="1">
      <c r="B1" s="1" t="inlineStr">
        <is>
          <t>ARBORELLA'S CARBON TOOLKIT</t>
        </is>
      </c>
    </row>
    <row r="2">
      <c r="B2" s="10" t="inlineStr">
        <is>
          <t>Monthly log (optional)</t>
        </is>
      </c>
    </row>
    <row r="3">
      <c r="B3" s="11" t="inlineStr">
        <is>
          <t>Record figures each month from fuel cards, bills and waste notes. The totals feed the Calculator automatically, unless you type an annual figure there instead.</t>
        </is>
      </c>
    </row>
    <row r="5" ht="58" customHeight="1">
      <c r="B5" s="18" t="inlineStr">
        <is>
          <t>Month</t>
        </is>
      </c>
      <c r="C5" s="18" t="inlineStr">
        <is>
          <t>Diesel (litres)</t>
        </is>
      </c>
      <c r="D5" s="18" t="inlineStr">
        <is>
          <t>Petrol (litres)</t>
        </is>
      </c>
      <c r="E5" s="18" t="inlineStr">
        <is>
          <t>HVO (litres)</t>
        </is>
      </c>
      <c r="F5" s="18" t="inlineStr">
        <is>
          <t>Gas oil (litres)</t>
        </is>
      </c>
      <c r="G5" s="18" t="inlineStr">
        <is>
          <t>Electricity (kWh)</t>
        </is>
      </c>
      <c r="H5" s="18" t="inlineStr">
        <is>
          <t>Natural gas (kWh)</t>
        </is>
      </c>
      <c r="I5" s="18" t="inlineStr">
        <is>
          <t>General waste to landfill (tonnes)</t>
        </is>
      </c>
      <c r="J5" s="18" t="inlineStr">
        <is>
          <t>General waste to energy from waste (tonnes)</t>
        </is>
      </c>
      <c r="K5" s="18" t="inlineStr">
        <is>
          <t>Green waste / arisings to composting (tonnes)</t>
        </is>
      </c>
      <c r="L5" s="18" t="inlineStr">
        <is>
          <t>Staff own-car business miles</t>
        </is>
      </c>
      <c r="M5" s="18" t="inlineStr">
        <is>
          <t>Notes / evidence (e.g. fuel card statement)</t>
        </is>
      </c>
    </row>
    <row r="6">
      <c r="B6" s="48" t="inlineStr">
        <is>
          <t>Month 1</t>
        </is>
      </c>
      <c r="C6" s="24" t="n"/>
      <c r="D6" s="24" t="n"/>
      <c r="E6" s="24" t="n"/>
      <c r="F6" s="24" t="n"/>
      <c r="G6" s="24" t="n"/>
      <c r="H6" s="24" t="n"/>
      <c r="I6" s="24" t="n"/>
      <c r="J6" s="24" t="n"/>
      <c r="K6" s="24" t="n"/>
      <c r="L6" s="24" t="n"/>
      <c r="M6" s="13" t="n"/>
    </row>
    <row r="7">
      <c r="B7" s="48" t="inlineStr">
        <is>
          <t>Month 2</t>
        </is>
      </c>
      <c r="C7" s="24" t="n"/>
      <c r="D7" s="24" t="n"/>
      <c r="E7" s="24" t="n"/>
      <c r="F7" s="24" t="n"/>
      <c r="G7" s="24" t="n"/>
      <c r="H7" s="24" t="n"/>
      <c r="I7" s="24" t="n"/>
      <c r="J7" s="24" t="n"/>
      <c r="K7" s="24" t="n"/>
      <c r="L7" s="24" t="n"/>
      <c r="M7" s="13" t="n"/>
    </row>
    <row r="8">
      <c r="B8" s="48" t="inlineStr">
        <is>
          <t>Month 3</t>
        </is>
      </c>
      <c r="C8" s="24" t="n"/>
      <c r="D8" s="24" t="n"/>
      <c r="E8" s="24" t="n"/>
      <c r="F8" s="24" t="n"/>
      <c r="G8" s="24" t="n"/>
      <c r="H8" s="24" t="n"/>
      <c r="I8" s="24" t="n"/>
      <c r="J8" s="24" t="n"/>
      <c r="K8" s="24" t="n"/>
      <c r="L8" s="24" t="n"/>
      <c r="M8" s="13" t="n"/>
    </row>
    <row r="9">
      <c r="B9" s="48" t="inlineStr">
        <is>
          <t>Month 4</t>
        </is>
      </c>
      <c r="C9" s="24" t="n"/>
      <c r="D9" s="24" t="n"/>
      <c r="E9" s="24" t="n"/>
      <c r="F9" s="24" t="n"/>
      <c r="G9" s="24" t="n"/>
      <c r="H9" s="24" t="n"/>
      <c r="I9" s="24" t="n"/>
      <c r="J9" s="24" t="n"/>
      <c r="K9" s="24" t="n"/>
      <c r="L9" s="24" t="n"/>
      <c r="M9" s="13" t="n"/>
    </row>
    <row r="10">
      <c r="B10" s="48" t="inlineStr">
        <is>
          <t>Month 5</t>
        </is>
      </c>
      <c r="C10" s="24" t="n"/>
      <c r="D10" s="24" t="n"/>
      <c r="E10" s="24" t="n"/>
      <c r="F10" s="24" t="n"/>
      <c r="G10" s="24" t="n"/>
      <c r="H10" s="24" t="n"/>
      <c r="I10" s="24" t="n"/>
      <c r="J10" s="24" t="n"/>
      <c r="K10" s="24" t="n"/>
      <c r="L10" s="24" t="n"/>
      <c r="M10" s="13" t="n"/>
    </row>
    <row r="11">
      <c r="B11" s="48" t="inlineStr">
        <is>
          <t>Month 6</t>
        </is>
      </c>
      <c r="C11" s="24" t="n"/>
      <c r="D11" s="24" t="n"/>
      <c r="E11" s="24" t="n"/>
      <c r="F11" s="24" t="n"/>
      <c r="G11" s="24" t="n"/>
      <c r="H11" s="24" t="n"/>
      <c r="I11" s="24" t="n"/>
      <c r="J11" s="24" t="n"/>
      <c r="K11" s="24" t="n"/>
      <c r="L11" s="24" t="n"/>
      <c r="M11" s="13" t="n"/>
    </row>
    <row r="12">
      <c r="B12" s="48" t="inlineStr">
        <is>
          <t>Month 7</t>
        </is>
      </c>
      <c r="C12" s="24" t="n"/>
      <c r="D12" s="24" t="n"/>
      <c r="E12" s="24" t="n"/>
      <c r="F12" s="24" t="n"/>
      <c r="G12" s="24" t="n"/>
      <c r="H12" s="24" t="n"/>
      <c r="I12" s="24" t="n"/>
      <c r="J12" s="24" t="n"/>
      <c r="K12" s="24" t="n"/>
      <c r="L12" s="24" t="n"/>
      <c r="M12" s="13" t="n"/>
    </row>
    <row r="13">
      <c r="B13" s="48" t="inlineStr">
        <is>
          <t>Month 8</t>
        </is>
      </c>
      <c r="C13" s="24" t="n"/>
      <c r="D13" s="24" t="n"/>
      <c r="E13" s="24" t="n"/>
      <c r="F13" s="24" t="n"/>
      <c r="G13" s="24" t="n"/>
      <c r="H13" s="24" t="n"/>
      <c r="I13" s="24" t="n"/>
      <c r="J13" s="24" t="n"/>
      <c r="K13" s="24" t="n"/>
      <c r="L13" s="24" t="n"/>
      <c r="M13" s="13" t="n"/>
    </row>
    <row r="14">
      <c r="B14" s="48" t="inlineStr">
        <is>
          <t>Month 9</t>
        </is>
      </c>
      <c r="C14" s="24" t="n"/>
      <c r="D14" s="24" t="n"/>
      <c r="E14" s="24" t="n"/>
      <c r="F14" s="24" t="n"/>
      <c r="G14" s="24" t="n"/>
      <c r="H14" s="24" t="n"/>
      <c r="I14" s="24" t="n"/>
      <c r="J14" s="24" t="n"/>
      <c r="K14" s="24" t="n"/>
      <c r="L14" s="24" t="n"/>
      <c r="M14" s="13" t="n"/>
    </row>
    <row r="15">
      <c r="B15" s="48" t="inlineStr">
        <is>
          <t>Month 10</t>
        </is>
      </c>
      <c r="C15" s="24" t="n"/>
      <c r="D15" s="24" t="n"/>
      <c r="E15" s="24" t="n"/>
      <c r="F15" s="24" t="n"/>
      <c r="G15" s="24" t="n"/>
      <c r="H15" s="24" t="n"/>
      <c r="I15" s="24" t="n"/>
      <c r="J15" s="24" t="n"/>
      <c r="K15" s="24" t="n"/>
      <c r="L15" s="24" t="n"/>
      <c r="M15" s="13" t="n"/>
    </row>
    <row r="16">
      <c r="B16" s="48" t="inlineStr">
        <is>
          <t>Month 11</t>
        </is>
      </c>
      <c r="C16" s="24" t="n"/>
      <c r="D16" s="24" t="n"/>
      <c r="E16" s="24" t="n"/>
      <c r="F16" s="24" t="n"/>
      <c r="G16" s="24" t="n"/>
      <c r="H16" s="24" t="n"/>
      <c r="I16" s="24" t="n"/>
      <c r="J16" s="24" t="n"/>
      <c r="K16" s="24" t="n"/>
      <c r="L16" s="24" t="n"/>
      <c r="M16" s="13" t="n"/>
    </row>
    <row r="17">
      <c r="B17" s="48" t="inlineStr">
        <is>
          <t>Month 12</t>
        </is>
      </c>
      <c r="C17" s="24" t="n"/>
      <c r="D17" s="24" t="n"/>
      <c r="E17" s="24" t="n"/>
      <c r="F17" s="24" t="n"/>
      <c r="G17" s="24" t="n"/>
      <c r="H17" s="24" t="n"/>
      <c r="I17" s="24" t="n"/>
      <c r="J17" s="24" t="n"/>
      <c r="K17" s="24" t="n"/>
      <c r="L17" s="24" t="n"/>
      <c r="M17" s="13" t="n"/>
    </row>
    <row r="18">
      <c r="B18" s="36" t="inlineStr">
        <is>
          <t>Total</t>
        </is>
      </c>
      <c r="C18" s="29">
        <f>SUM(C6:C17)</f>
        <v/>
      </c>
      <c r="D18" s="29">
        <f>SUM(D6:D17)</f>
        <v/>
      </c>
      <c r="E18" s="29">
        <f>SUM(E6:E17)</f>
        <v/>
      </c>
      <c r="F18" s="29">
        <f>SUM(F6:F17)</f>
        <v/>
      </c>
      <c r="G18" s="29">
        <f>SUM(G6:G17)</f>
        <v/>
      </c>
      <c r="H18" s="29">
        <f>SUM(H6:H17)</f>
        <v/>
      </c>
      <c r="I18" s="29">
        <f>SUM(I6:I17)</f>
        <v/>
      </c>
      <c r="J18" s="29">
        <f>SUM(J6:J17)</f>
        <v/>
      </c>
      <c r="K18" s="29">
        <f>SUM(K6:K17)</f>
        <v/>
      </c>
      <c r="L18" s="29">
        <f>SUM(L6:L17)</f>
        <v/>
      </c>
    </row>
    <row r="20">
      <c r="B20" s="11" t="inlineStr">
        <is>
          <t>Tip: rename 'Month 1' etc. to your own months (e.g. Apr 2026). Tonnes = kg ÷ 1,000.</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pageSetup orientation="landscape" fitToHeight="0" fitToWidth="1"/>
  <headerFooter>
    <oddHeader/>
    <oddFooter>&amp;LCarbon Calculator – Monthly log – ARB-ENV-03&amp;RPage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B1:K3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22" customWidth="1" min="2" max="2"/>
    <col width="10" customWidth="1" min="3" max="3"/>
    <col width="22" customWidth="1" min="4" max="4"/>
    <col width="11" customWidth="1" min="5" max="5"/>
    <col width="11" customWidth="1" min="6" max="6"/>
    <col width="12" customWidth="1" min="7" max="7"/>
    <col width="12" customWidth="1" min="8" max="8"/>
    <col width="30" customWidth="1" min="10" max="10"/>
    <col width="12" customWidth="1" min="11" max="11"/>
  </cols>
  <sheetData>
    <row r="1">
      <c r="B1" s="1" t="inlineStr">
        <is>
          <t>ARBORELLA'S CARBON TOOLKIT</t>
        </is>
      </c>
    </row>
    <row r="2">
      <c r="B2" s="10" t="inlineStr">
        <is>
          <t>Staff commuting (Scope 3)</t>
        </is>
      </c>
    </row>
    <row r="3">
      <c r="B3" s="11" t="inlineStr">
        <is>
          <t>One row per person, or per group who travel the same way. A quick estimate is fine – ask each person or use a simple staff survey.</t>
        </is>
      </c>
    </row>
    <row r="5" ht="44" customHeight="1">
      <c r="B5" s="18" t="inlineStr">
        <is>
          <t>Name or group</t>
        </is>
      </c>
      <c r="C5" s="18" t="inlineStr">
        <is>
          <t>Number of people</t>
        </is>
      </c>
      <c r="D5" s="18" t="inlineStr">
        <is>
          <t>How they usually travel</t>
        </is>
      </c>
      <c r="E5" s="18" t="inlineStr">
        <is>
          <t>Round trip (miles)</t>
        </is>
      </c>
      <c r="F5" s="18" t="inlineStr">
        <is>
          <t>Days at work per year</t>
        </is>
      </c>
      <c r="G5" s="18" t="inlineStr">
        <is>
          <t>Total miles</t>
        </is>
      </c>
      <c r="H5" s="18" t="inlineStr">
        <is>
          <t>kg CO2e</t>
        </is>
      </c>
      <c r="J5" s="18" t="inlineStr">
        <is>
          <t>Travel mode (look-up)</t>
        </is>
      </c>
      <c r="K5" s="18" t="inlineStr">
        <is>
          <t>kg CO2e per mile</t>
        </is>
      </c>
    </row>
    <row r="6">
      <c r="B6" s="13" t="n"/>
      <c r="C6" s="49" t="n"/>
      <c r="D6" s="13" t="n"/>
      <c r="E6" s="15" t="n"/>
      <c r="F6" s="49" t="n"/>
      <c r="G6" s="50">
        <f>IF(OR(C6="",E6="",F6=""),"",C6*E6*F6)</f>
        <v/>
      </c>
      <c r="H6" s="28">
        <f>IF(G6="","",IFERROR(G6*VLOOKUP(D6,$J$6:$K$13,2,FALSE),0))</f>
        <v/>
      </c>
      <c r="J6" s="40" t="inlineStr">
        <is>
          <t>Car (driving, on their own)</t>
        </is>
      </c>
      <c r="K6" s="51">
        <f>Factors!$D$25</f>
        <v/>
      </c>
    </row>
    <row r="7">
      <c r="B7" s="13" t="n"/>
      <c r="C7" s="49" t="n"/>
      <c r="D7" s="13" t="n"/>
      <c r="E7" s="15" t="n"/>
      <c r="F7" s="49" t="n"/>
      <c r="G7" s="50">
        <f>IF(OR(C7="",E7="",F7=""),"",C7*E7*F7)</f>
        <v/>
      </c>
      <c r="H7" s="28">
        <f>IF(G7="","",IFERROR(G7*VLOOKUP(D7,$J$6:$K$13,2,FALSE),0))</f>
        <v/>
      </c>
      <c r="J7" s="40" t="inlineStr">
        <is>
          <t>Car (shared – driver only)</t>
        </is>
      </c>
      <c r="K7" s="51">
        <f>Factors!$D$25</f>
        <v/>
      </c>
    </row>
    <row r="8">
      <c r="B8" s="13" t="n"/>
      <c r="C8" s="49" t="n"/>
      <c r="D8" s="13" t="n"/>
      <c r="E8" s="15" t="n"/>
      <c r="F8" s="49" t="n"/>
      <c r="G8" s="50">
        <f>IF(OR(C8="",E8="",F8=""),"",C8*E8*F8)</f>
        <v/>
      </c>
      <c r="H8" s="28">
        <f>IF(G8="","",IFERROR(G8*VLOOKUP(D8,$J$6:$K$13,2,FALSE),0))</f>
        <v/>
      </c>
      <c r="J8" s="40" t="inlineStr">
        <is>
          <t>Motorbike</t>
        </is>
      </c>
      <c r="K8" s="51">
        <f>Factors!$D$27</f>
        <v/>
      </c>
    </row>
    <row r="9">
      <c r="B9" s="13" t="n"/>
      <c r="C9" s="49" t="n"/>
      <c r="D9" s="13" t="n"/>
      <c r="E9" s="15" t="n"/>
      <c r="F9" s="49" t="n"/>
      <c r="G9" s="50">
        <f>IF(OR(C9="",E9="",F9=""),"",C9*E9*F9)</f>
        <v/>
      </c>
      <c r="H9" s="28">
        <f>IF(G9="","",IFERROR(G9*VLOOKUP(D9,$J$6:$K$13,2,FALSE),0))</f>
        <v/>
      </c>
      <c r="J9" s="40" t="inlineStr">
        <is>
          <t>Bus</t>
        </is>
      </c>
      <c r="K9" s="51">
        <f>Factors!$D$29*1.609344</f>
        <v/>
      </c>
    </row>
    <row r="10">
      <c r="B10" s="13" t="n"/>
      <c r="C10" s="49" t="n"/>
      <c r="D10" s="13" t="n"/>
      <c r="E10" s="15" t="n"/>
      <c r="F10" s="49" t="n"/>
      <c r="G10" s="50">
        <f>IF(OR(C10="",E10="",F10=""),"",C10*E10*F10)</f>
        <v/>
      </c>
      <c r="H10" s="28">
        <f>IF(G10="","",IFERROR(G10*VLOOKUP(D10,$J$6:$K$13,2,FALSE),0))</f>
        <v/>
      </c>
      <c r="J10" s="40" t="inlineStr">
        <is>
          <t>Train</t>
        </is>
      </c>
      <c r="K10" s="51">
        <f>Factors!$D$28*1.609344</f>
        <v/>
      </c>
    </row>
    <row r="11">
      <c r="B11" s="13" t="n"/>
      <c r="C11" s="49" t="n"/>
      <c r="D11" s="13" t="n"/>
      <c r="E11" s="15" t="n"/>
      <c r="F11" s="49" t="n"/>
      <c r="G11" s="50">
        <f>IF(OR(C11="",E11="",F11=""),"",C11*E11*F11)</f>
        <v/>
      </c>
      <c r="H11" s="28">
        <f>IF(G11="","",IFERROR(G11*VLOOKUP(D11,$J$6:$K$13,2,FALSE),0))</f>
        <v/>
      </c>
      <c r="J11" s="40" t="inlineStr">
        <is>
          <t>Walk or cycle</t>
        </is>
      </c>
      <c r="K11" s="51">
        <f>0</f>
        <v/>
      </c>
    </row>
    <row r="12">
      <c r="B12" s="13" t="n"/>
      <c r="C12" s="49" t="n"/>
      <c r="D12" s="13" t="n"/>
      <c r="E12" s="15" t="n"/>
      <c r="F12" s="49" t="n"/>
      <c r="G12" s="50">
        <f>IF(OR(C12="",E12="",F12=""),"",C12*E12*F12)</f>
        <v/>
      </c>
      <c r="H12" s="28">
        <f>IF(G12="","",IFERROR(G12*VLOOKUP(D12,$J$6:$K$13,2,FALSE),0))</f>
        <v/>
      </c>
      <c r="J12" s="40" t="inlineStr">
        <is>
          <t>Electric car</t>
        </is>
      </c>
      <c r="K12" s="51">
        <f>Factors!$D$26</f>
        <v/>
      </c>
    </row>
    <row r="13">
      <c r="B13" s="13" t="n"/>
      <c r="C13" s="49" t="n"/>
      <c r="D13" s="13" t="n"/>
      <c r="E13" s="15" t="n"/>
      <c r="F13" s="49" t="n"/>
      <c r="G13" s="50">
        <f>IF(OR(C13="",E13="",F13=""),"",C13*E13*F13)</f>
        <v/>
      </c>
      <c r="H13" s="28">
        <f>IF(G13="","",IFERROR(G13*VLOOKUP(D13,$J$6:$K$13,2,FALSE),0))</f>
        <v/>
      </c>
      <c r="J13" s="40" t="inlineStr">
        <is>
          <t>Lift in a company vehicle</t>
        </is>
      </c>
      <c r="K13" s="51">
        <f>0</f>
        <v/>
      </c>
    </row>
    <row r="14">
      <c r="B14" s="13" t="n"/>
      <c r="C14" s="49" t="n"/>
      <c r="D14" s="13" t="n"/>
      <c r="E14" s="15" t="n"/>
      <c r="F14" s="49" t="n"/>
      <c r="G14" s="50">
        <f>IF(OR(C14="",E14="",F14=""),"",C14*E14*F14)</f>
        <v/>
      </c>
      <c r="H14" s="28">
        <f>IF(G14="","",IFERROR(G14*VLOOKUP(D14,$J$6:$K$13,2,FALSE),0))</f>
        <v/>
      </c>
    </row>
    <row r="15" ht="40" customHeight="1">
      <c r="B15" s="13" t="n"/>
      <c r="C15" s="49" t="n"/>
      <c r="D15" s="13" t="n"/>
      <c r="E15" s="15" t="n"/>
      <c r="F15" s="49" t="n"/>
      <c r="G15" s="50">
        <f>IF(OR(C15="",E15="",F15=""),"",C15*E15*F15)</f>
        <v/>
      </c>
      <c r="H15" s="28">
        <f>IF(G15="","",IFERROR(G15*VLOOKUP(D15,$J$6:$K$13,2,FALSE),0))</f>
        <v/>
      </c>
      <c r="J15" s="39" t="inlineStr">
        <is>
          <t>Car share: count only the driver, so passengers aren't counted twice. Company vehicles are already in your fuel figures.</t>
        </is>
      </c>
    </row>
    <row r="16">
      <c r="B16" s="13" t="n"/>
      <c r="C16" s="49" t="n"/>
      <c r="D16" s="13" t="n"/>
      <c r="E16" s="15" t="n"/>
      <c r="F16" s="49" t="n"/>
      <c r="G16" s="50">
        <f>IF(OR(C16="",E16="",F16=""),"",C16*E16*F16)</f>
        <v/>
      </c>
      <c r="H16" s="28">
        <f>IF(G16="","",IFERROR(G16*VLOOKUP(D16,$J$6:$K$13,2,FALSE),0))</f>
        <v/>
      </c>
    </row>
    <row r="17">
      <c r="B17" s="13" t="n"/>
      <c r="C17" s="49" t="n"/>
      <c r="D17" s="13" t="n"/>
      <c r="E17" s="15" t="n"/>
      <c r="F17" s="49" t="n"/>
      <c r="G17" s="50">
        <f>IF(OR(C17="",E17="",F17=""),"",C17*E17*F17)</f>
        <v/>
      </c>
      <c r="H17" s="28">
        <f>IF(G17="","",IFERROR(G17*VLOOKUP(D17,$J$6:$K$13,2,FALSE),0))</f>
        <v/>
      </c>
    </row>
    <row r="18">
      <c r="B18" s="13" t="n"/>
      <c r="C18" s="49" t="n"/>
      <c r="D18" s="13" t="n"/>
      <c r="E18" s="15" t="n"/>
      <c r="F18" s="49" t="n"/>
      <c r="G18" s="50">
        <f>IF(OR(C18="",E18="",F18=""),"",C18*E18*F18)</f>
        <v/>
      </c>
      <c r="H18" s="28">
        <f>IF(G18="","",IFERROR(G18*VLOOKUP(D18,$J$6:$K$13,2,FALSE),0))</f>
        <v/>
      </c>
    </row>
    <row r="19">
      <c r="B19" s="13" t="n"/>
      <c r="C19" s="49" t="n"/>
      <c r="D19" s="13" t="n"/>
      <c r="E19" s="15" t="n"/>
      <c r="F19" s="49" t="n"/>
      <c r="G19" s="50">
        <f>IF(OR(C19="",E19="",F19=""),"",C19*E19*F19)</f>
        <v/>
      </c>
      <c r="H19" s="28">
        <f>IF(G19="","",IFERROR(G19*VLOOKUP(D19,$J$6:$K$13,2,FALSE),0))</f>
        <v/>
      </c>
    </row>
    <row r="20">
      <c r="B20" s="13" t="n"/>
      <c r="C20" s="49" t="n"/>
      <c r="D20" s="13" t="n"/>
      <c r="E20" s="15" t="n"/>
      <c r="F20" s="49" t="n"/>
      <c r="G20" s="50">
        <f>IF(OR(C20="",E20="",F20=""),"",C20*E20*F20)</f>
        <v/>
      </c>
      <c r="H20" s="28">
        <f>IF(G20="","",IFERROR(G20*VLOOKUP(D20,$J$6:$K$13,2,FALSE),0))</f>
        <v/>
      </c>
    </row>
    <row r="21">
      <c r="B21" s="13" t="n"/>
      <c r="C21" s="49" t="n"/>
      <c r="D21" s="13" t="n"/>
      <c r="E21" s="15" t="n"/>
      <c r="F21" s="49" t="n"/>
      <c r="G21" s="50">
        <f>IF(OR(C21="",E21="",F21=""),"",C21*E21*F21)</f>
        <v/>
      </c>
      <c r="H21" s="28">
        <f>IF(G21="","",IFERROR(G21*VLOOKUP(D21,$J$6:$K$13,2,FALSE),0))</f>
        <v/>
      </c>
    </row>
    <row r="22">
      <c r="B22" s="13" t="n"/>
      <c r="C22" s="49" t="n"/>
      <c r="D22" s="13" t="n"/>
      <c r="E22" s="15" t="n"/>
      <c r="F22" s="49" t="n"/>
      <c r="G22" s="50">
        <f>IF(OR(C22="",E22="",F22=""),"",C22*E22*F22)</f>
        <v/>
      </c>
      <c r="H22" s="28">
        <f>IF(G22="","",IFERROR(G22*VLOOKUP(D22,$J$6:$K$13,2,FALSE),0))</f>
        <v/>
      </c>
    </row>
    <row r="23">
      <c r="B23" s="13" t="n"/>
      <c r="C23" s="49" t="n"/>
      <c r="D23" s="13" t="n"/>
      <c r="E23" s="15" t="n"/>
      <c r="F23" s="49" t="n"/>
      <c r="G23" s="50">
        <f>IF(OR(C23="",E23="",F23=""),"",C23*E23*F23)</f>
        <v/>
      </c>
      <c r="H23" s="28">
        <f>IF(G23="","",IFERROR(G23*VLOOKUP(D23,$J$6:$K$13,2,FALSE),0))</f>
        <v/>
      </c>
    </row>
    <row r="24">
      <c r="B24" s="13" t="n"/>
      <c r="C24" s="49" t="n"/>
      <c r="D24" s="13" t="n"/>
      <c r="E24" s="15" t="n"/>
      <c r="F24" s="49" t="n"/>
      <c r="G24" s="50">
        <f>IF(OR(C24="",E24="",F24=""),"",C24*E24*F24)</f>
        <v/>
      </c>
      <c r="H24" s="28">
        <f>IF(G24="","",IFERROR(G24*VLOOKUP(D24,$J$6:$K$13,2,FALSE),0))</f>
        <v/>
      </c>
    </row>
    <row r="25">
      <c r="B25" s="13" t="n"/>
      <c r="C25" s="49" t="n"/>
      <c r="D25" s="13" t="n"/>
      <c r="E25" s="15" t="n"/>
      <c r="F25" s="49" t="n"/>
      <c r="G25" s="50">
        <f>IF(OR(C25="",E25="",F25=""),"",C25*E25*F25)</f>
        <v/>
      </c>
      <c r="H25" s="28">
        <f>IF(G25="","",IFERROR(G25*VLOOKUP(D25,$J$6:$K$13,2,FALSE),0))</f>
        <v/>
      </c>
    </row>
    <row r="26">
      <c r="B26" s="13" t="n"/>
      <c r="C26" s="49" t="n"/>
      <c r="D26" s="13" t="n"/>
      <c r="E26" s="15" t="n"/>
      <c r="F26" s="49" t="n"/>
      <c r="G26" s="50">
        <f>IF(OR(C26="",E26="",F26=""),"",C26*E26*F26)</f>
        <v/>
      </c>
      <c r="H26" s="28">
        <f>IF(G26="","",IFERROR(G26*VLOOKUP(D26,$J$6:$K$13,2,FALSE),0))</f>
        <v/>
      </c>
    </row>
    <row r="27">
      <c r="B27" s="13" t="n"/>
      <c r="C27" s="49" t="n"/>
      <c r="D27" s="13" t="n"/>
      <c r="E27" s="15" t="n"/>
      <c r="F27" s="49" t="n"/>
      <c r="G27" s="50">
        <f>IF(OR(C27="",E27="",F27=""),"",C27*E27*F27)</f>
        <v/>
      </c>
      <c r="H27" s="28">
        <f>IF(G27="","",IFERROR(G27*VLOOKUP(D27,$J$6:$K$13,2,FALSE),0))</f>
        <v/>
      </c>
    </row>
    <row r="28">
      <c r="B28" s="13" t="n"/>
      <c r="C28" s="49" t="n"/>
      <c r="D28" s="13" t="n"/>
      <c r="E28" s="15" t="n"/>
      <c r="F28" s="49" t="n"/>
      <c r="G28" s="50">
        <f>IF(OR(C28="",E28="",F28=""),"",C28*E28*F28)</f>
        <v/>
      </c>
      <c r="H28" s="28">
        <f>IF(G28="","",IFERROR(G28*VLOOKUP(D28,$J$6:$K$13,2,FALSE),0))</f>
        <v/>
      </c>
    </row>
    <row r="29">
      <c r="B29" s="13" t="n"/>
      <c r="C29" s="49" t="n"/>
      <c r="D29" s="13" t="n"/>
      <c r="E29" s="15" t="n"/>
      <c r="F29" s="49" t="n"/>
      <c r="G29" s="50">
        <f>IF(OR(C29="",E29="",F29=""),"",C29*E29*F29)</f>
        <v/>
      </c>
      <c r="H29" s="28">
        <f>IF(G29="","",IFERROR(G29*VLOOKUP(D29,$J$6:$K$13,2,FALSE),0))</f>
        <v/>
      </c>
    </row>
    <row r="30">
      <c r="B30" s="13" t="n"/>
      <c r="C30" s="49" t="n"/>
      <c r="D30" s="13" t="n"/>
      <c r="E30" s="15" t="n"/>
      <c r="F30" s="49" t="n"/>
      <c r="G30" s="50">
        <f>IF(OR(C30="",E30="",F30=""),"",C30*E30*F30)</f>
        <v/>
      </c>
      <c r="H30" s="28">
        <f>IF(G30="","",IFERROR(G30*VLOOKUP(D30,$J$6:$K$13,2,FALSE),0))</f>
        <v/>
      </c>
    </row>
    <row r="32">
      <c r="B32" s="32" t="inlineStr">
        <is>
          <t>Total commuting</t>
        </is>
      </c>
      <c r="G32" s="52">
        <f>SUM(G6:G30)</f>
        <v/>
      </c>
      <c r="H32" s="53">
        <f>SUM(H6:H30)</f>
        <v/>
      </c>
    </row>
    <row r="34">
      <c r="B34" s="11" t="inlineStr">
        <is>
          <t>Example: 3 groundsmen each drive a 20-mile round trip, 220 days a year = 3 × 20 × 220 = 13,200 miles.</t>
        </is>
      </c>
    </row>
  </sheetData>
  <sheetProtection selectLockedCells="0" selectUnlockedCells="0" sheet="1" objects="0" insertRows="1" insertHyperlinks="1" autoFilter="1" scenarios="0" formatColumns="1" deleteColumns="1" insertColumns="1" pivotTables="1" deleteRows="1" formatCells="1" formatRows="1" sort="1"/>
  <dataValidations count="2">
    <dataValidation sqref="D6 D7 D8 D9 D10 D11 D12 D13 D14 D15 D16 D17 D18 D19 D20 D21 D22 D23 D24 D25 D26 D27 D28 D29 D30" showDropDown="0" showInputMessage="0" showErrorMessage="0" allowBlank="1" type="list">
      <formula1>=$J$6:$J$13</formula1>
    </dataValidation>
    <dataValidation sqref="C6 C7 C8 C9 C10 C11 C12 C13 C14 C15 C16 C17 C18 C19 C20 C21 C22 C23 C24 C25 C26 C27 C28 C29 C30 E6:F6 E7:F7 E8:F8 E9:F9 E10:F10 E11:F11 E12:F12 E13:F13 E14:F14 E15:F15 E16:F16 E17:F17 E18:F18 E19:F19 E20:F20 E21:F21 E22:F22 E23:F23 E24:F24 E25:F25 E26:F26 E27:F27 E28:F28 E29:F29 E30:F30" showDropDown="0" showInputMessage="0" showErrorMessage="0" allowBlank="1" type="decimal" operator="greaterThanOrEqual">
      <formula1>0</formula1>
    </dataValidation>
  </dataValidations>
  <pageMargins left="0.75" right="0.75" top="1" bottom="1" header="0.5" footer="0.5"/>
  <pageSetup orientation="landscape" fitToHeight="0" fitToWidth="1"/>
  <headerFooter>
    <oddHeader/>
    <oddFooter>&amp;LCarbon Calculator – Commuting – ARB-ENV-03&amp;RPage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2026-10-18T12:11:29Z</dcterms:created>
  <dcterms:modified xmlns:dcterms="http://purl.org/dc/terms/" xmlns:xsi="http://www.w3.org/2001/XMLSchema-instance" xsi:type="dcterms:W3CDTF">2026-10-18T12:11:30Z</dcterms:modified>
</cp:coreProperties>
</file>