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gister" sheetId="2" state="visible" r:id="rId4"/>
    <sheet name="Reference Data" sheetId="3" state="visible" r:id="rId5"/>
    <sheet name="Daily Exposure" sheetId="4" state="visible" r:id="rId6"/>
    <sheet name="Settings" sheetId="5" state="visible" r:id="rId7"/>
    <sheet name="Lists" sheetId="6" state="hidden" r:id="rId8"/>
  </sheets>
  <definedNames>
    <definedName function="false" hidden="true" localSheetId="2" name="_xlnm._FilterDatabase" vbProcedure="false">'Reference Data'!$A$5:$P$96</definedName>
    <definedName function="false" hidden="false" localSheetId="1" name="_xlnm.Print_Titles" vbProcedure="false">Register!$3:$4</definedName>
    <definedName function="false" hidden="true" localSheetId="1" name="_xlnm._FilterDatabase" vbProcedure="false">Register!$A$4:$AB$155</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Your own ID, marked on the kit, e.g. CS-01.</t>
        </r>
      </text>
    </comment>
    <comment ref="B4" authorId="0">
      <text>
        <r>
          <rPr>
            <sz val="10"/>
            <rFont val="Arial"/>
            <family val="2"/>
          </rPr>
          <t xml:space="preserve">Pick from the list.</t>
        </r>
      </text>
    </comment>
    <comment ref="C4" authorId="0">
      <text>
        <r>
          <rPr>
            <sz val="10"/>
            <rFont val="Arial"/>
            <family val="2"/>
          </rPr>
          <t xml:space="preserve">What it is, e.g. Chainsaw – top-handled.</t>
        </r>
      </text>
    </comment>
    <comment ref="D4" authorId="0">
      <text>
        <r>
          <rPr>
            <sz val="10"/>
            <rFont val="Arial"/>
            <family val="2"/>
          </rPr>
          <t xml:space="preserve">As on the maker’s plate or handbook.</t>
        </r>
      </text>
    </comment>
    <comment ref="E4" authorId="0">
      <text>
        <r>
          <rPr>
            <sz val="10"/>
            <rFont val="Arial"/>
            <family val="2"/>
          </rPr>
          <t xml:space="preserve">Manufacturer’s serial number, or vehicle/trailer registration.</t>
        </r>
      </text>
    </comment>
    <comment ref="F4" authorId="0">
      <text>
        <r>
          <rPr>
            <sz val="10"/>
            <rFont val="Arial"/>
            <family val="2"/>
          </rPr>
          <t xml:space="preserve">Pick from the list.</t>
        </r>
      </text>
    </comment>
    <comment ref="G4" authorId="0">
      <text>
        <r>
          <rPr>
            <sz val="10"/>
            <rFont val="Arial"/>
            <family val="2"/>
          </rPr>
          <t xml:space="preserve">Purchase price or current value, for insurance.</t>
        </r>
      </text>
    </comment>
    <comment ref="H4" authorId="0">
      <text>
        <r>
          <rPr>
            <sz val="10"/>
            <rFont val="Arial"/>
            <family val="2"/>
          </rPr>
          <t xml:space="preserve">DD/MM/YYYY</t>
        </r>
      </text>
    </comment>
    <comment ref="I4" authorId="0">
      <text>
        <r>
          <rPr>
            <sz val="10"/>
            <rFont val="Arial"/>
            <family val="2"/>
          </rPr>
          <t xml:space="preserve">Person or team who has it.</t>
        </r>
      </text>
    </comment>
    <comment ref="J4" authorId="0">
      <text>
        <r>
          <rPr>
            <sz val="10"/>
            <rFont val="Arial"/>
            <family val="2"/>
          </rPr>
          <t xml:space="preserve">The AOS form used for its weekly or daily checks.</t>
        </r>
      </text>
    </comment>
    <comment ref="K4" authorId="0">
      <text>
        <r>
          <rPr>
            <sz val="10"/>
            <rFont val="Arial"/>
            <family val="2"/>
          </rPr>
          <t xml:space="preserve">DD/MM/YYYY. Turns amber when due soon and red when overdue.</t>
        </r>
      </text>
    </comment>
    <comment ref="L4" authorId="0">
      <text>
        <r>
          <rPr>
            <sz val="10"/>
            <rFont val="Arial"/>
            <family val="2"/>
          </rPr>
          <t xml:space="preserve">Pick from the list. Quarantined items turn red.</t>
        </r>
      </text>
    </comment>
    <comment ref="M4" authorId="0">
      <text>
        <r>
          <rPr>
            <sz val="10"/>
            <rFont val="Arial"/>
            <family val="2"/>
          </rPr>
          <t xml:space="preserve">Pick your model and the noise and vibration figures fill in for you. Not listed? Leave blank and type your figures in the next columns.</t>
        </r>
      </text>
    </comment>
    <comment ref="N4" authorId="0">
      <text>
        <r>
          <rPr>
            <sz val="10"/>
            <rFont val="Arial"/>
            <family val="2"/>
          </rPr>
          <t xml:space="preserve">From your handbook "Technical data". Use the HIGHER handle. This overrides the reference list.</t>
        </r>
      </text>
    </comment>
    <comment ref="O4" authorId="0">
      <text>
        <r>
          <rPr>
            <sz val="10"/>
            <rFont val="Arial"/>
            <family val="2"/>
          </rPr>
          <t xml:space="preserve">Optional. Shown next to the vibration value, e.g. K = 2.0.</t>
        </r>
      </text>
    </comment>
    <comment ref="P4" authorId="0">
      <text>
        <r>
          <rPr>
            <sz val="10"/>
            <rFont val="Arial"/>
            <family val="2"/>
          </rPr>
          <t xml:space="preserve">Where your typed figure came from. Pick from the list.</t>
        </r>
      </text>
    </comment>
    <comment ref="Q4" authorId="0">
      <text>
        <r>
          <rPr>
            <sz val="10"/>
            <rFont val="Arial"/>
            <family val="2"/>
          </rPr>
          <t xml:space="preserve">Your figure, or the reference figure, plus the uplift (and K if switched on).</t>
        </r>
      </text>
    </comment>
    <comment ref="R4" authorId="0">
      <text>
        <r>
          <rPr>
            <sz val="10"/>
            <rFont val="Arial"/>
            <family val="2"/>
          </rPr>
          <t xml:space="preserve">HSE points = 2 × value used² × hours. 100 points = EAV, 400 = ELV.</t>
        </r>
      </text>
    </comment>
    <comment ref="S4" authorId="0">
      <text>
        <r>
          <rPr>
            <sz val="10"/>
            <rFont val="Arial"/>
            <family val="2"/>
          </rPr>
          <t xml:space="preserve">Hands-on-tool time before the daily action value is reached.</t>
        </r>
      </text>
    </comment>
    <comment ref="T4" authorId="0">
      <text>
        <r>
          <rPr>
            <sz val="10"/>
            <rFont val="Arial"/>
            <family val="2"/>
          </rPr>
          <t xml:space="preserve">Hands-on-tool time before the daily legal limit is reached. Never exceed this.</t>
        </r>
      </text>
    </comment>
    <comment ref="U4" authorId="0">
      <text>
        <r>
          <rPr>
            <sz val="10"/>
            <rFont val="Arial"/>
            <family val="2"/>
          </rPr>
          <t xml:space="preserve">From your handbook: "sound pressure level LpA" (NOT sound power LwA). Overrides the reference list.</t>
        </r>
      </text>
    </comment>
    <comment ref="V4" authorId="0">
      <text>
        <r>
          <rPr>
            <sz val="10"/>
            <rFont val="Arial"/>
            <family val="2"/>
          </rPr>
          <t xml:space="preserve">Optional. Usually 1.5–3 dB.</t>
        </r>
      </text>
    </comment>
    <comment ref="W4" authorId="0">
      <text>
        <r>
          <rPr>
            <sz val="10"/>
            <rFont val="Arial"/>
            <family val="2"/>
          </rPr>
          <t xml:space="preserve">The bigger "sound power" figure. Record it, but it is not used for exposure.</t>
        </r>
      </text>
    </comment>
    <comment ref="X4" authorId="0">
      <text>
        <r>
          <rPr>
            <sz val="10"/>
            <rFont val="Arial"/>
            <family val="2"/>
          </rPr>
          <t xml:space="preserve">Your LpA, or the reference LpA (plus K if switched on).</t>
        </r>
      </text>
    </comment>
    <comment ref="Y4" authorId="0">
      <text>
        <r>
          <rPr>
            <sz val="10"/>
            <rFont val="Arial"/>
            <family val="2"/>
          </rPr>
          <t xml:space="preserve">Time before the lower exposure action value is reached (no hearing protection).</t>
        </r>
      </text>
    </comment>
    <comment ref="Z4" authorId="0">
      <text>
        <r>
          <rPr>
            <sz val="10"/>
            <rFont val="Arial"/>
            <family val="2"/>
          </rPr>
          <t xml:space="preserve">Time before the upper exposure action value is reached (no hearing protection).</t>
        </r>
      </text>
    </comment>
    <comment ref="AA4" authorId="0">
      <text>
        <r>
          <rPr>
            <sz val="10"/>
            <rFont val="Arial"/>
            <family val="2"/>
          </rPr>
          <t xml:space="preserve">Based on the noise level used.</t>
        </r>
      </text>
    </comment>
    <comment ref="AB4" authorId="0">
      <text>
        <r>
          <rPr>
            <sz val="10"/>
            <rFont val="Arial"/>
            <family val="2"/>
          </rPr>
          <t xml:space="preserve">For example: second data source, measured value, date checked.</t>
        </r>
      </text>
    </comment>
  </commentList>
</comments>
</file>

<file path=xl/sharedStrings.xml><?xml version="1.0" encoding="utf-8"?>
<sst xmlns="http://schemas.openxmlformats.org/spreadsheetml/2006/main" count="623" uniqueCount="403">
  <si>
    <t xml:space="preserve">[COMPANY NAME]</t>
  </si>
  <si>
    <t xml:space="preserve">REGISTER OF EQUIPMENT – NOISE AND VIBRATION</t>
  </si>
  <si>
    <t xml:space="preserve">ARB-EQ-012  ·  Version 2.1  ·  Issued [DD/MM/YYYY]  ·  Review [DD/MM/YYYY]  ·  Read with the guide ARB-EQ-012A</t>
  </si>
  <si>
    <t xml:space="preserve">AT A GLANCE</t>
  </si>
  <si>
    <t xml:space="preserve">What it is for</t>
  </si>
  <si>
    <t xml:space="preserve">One list of every item of kit: what it is, who has it, when it is next due for a service, MOT or LOLER examination, and how much noise and vibration it gives off.</t>
  </si>
  <si>
    <t xml:space="preserve">Who fills it in</t>
  </si>
  <si>
    <t xml:space="preserve">The owner, office or workshop lead. Update it when kit arrives, changes hands, is repaired or leaves.</t>
  </si>
  <si>
    <t xml:space="preserve">Time needed</t>
  </si>
  <si>
    <t xml:space="preserve">About 5 minutes per item, once you have the manufacturer’s handbook.</t>
  </si>
  <si>
    <t xml:space="preserve">Where it goes</t>
  </si>
  <si>
    <t xml:space="preserve">Shared drive or HR/H&amp;S folder. Print the Register tab for audits. Keep old versions for [at least 2 years].</t>
  </si>
  <si>
    <t xml:space="preserve">HOW TO USE IT – 5 STEPS</t>
  </si>
  <si>
    <t xml:space="preserve">1  Check the Settings tab</t>
  </si>
  <si>
    <t xml:space="preserve">Put your company name in. Leave the legal values as they are. Choose your uplift (default 10%).</t>
  </si>
  <si>
    <t xml:space="preserve">2  Add each item</t>
  </si>
  <si>
    <t xml:space="preserve">On the Register tab, fill in one row per item, left to right. Use the drop-down lists where they appear.</t>
  </si>
  <si>
    <t xml:space="preserve">3  Add the noise and vibration</t>
  </si>
  <si>
    <t xml:space="preserve">EASY OPTION: pick your model from the list in column M – the figures fill in for you. Not listed? Type the figures from your handbook ("Technical data"). The guide ARB-EQ-012A shows where to look.</t>
  </si>
  <si>
    <t xml:space="preserve">4  Let it calculate</t>
  </si>
  <si>
    <t xml:space="preserve">Shaded purple columns calculate by themselves. Do not type in them.</t>
  </si>
  <si>
    <t xml:space="preserve">Reference Data tab</t>
  </si>
  <si>
    <t xml:space="preserve">Manufacturer-declared figures for common UK chainsaws, chippers and stump grinders, with sources. Check against your own handbook and tick it off.</t>
  </si>
  <si>
    <t xml:space="preserve">5  Plan the day</t>
  </si>
  <si>
    <t xml:space="preserve">Use the Daily Exposure tab to add up a person’s tools for a day and check them against the legal action and limit values.</t>
  </si>
  <si>
    <t xml:space="preserve">COLOUR KEY</t>
  </si>
  <si>
    <t xml:space="preserve">White cells</t>
  </si>
  <si>
    <t xml:space="preserve">You type here.</t>
  </si>
  <si>
    <t xml:space="preserve">Purple-shaded cells</t>
  </si>
  <si>
    <t xml:space="preserve">Formulas – do not type here.</t>
  </si>
  <si>
    <t xml:space="preserve">Red cells or text</t>
  </si>
  <si>
    <t xml:space="preserve">Something needs attention: overdue, quarantined, or over an action value.</t>
  </si>
  <si>
    <t xml:space="preserve">Grey italic rows</t>
  </si>
  <si>
    <t xml:space="preserve">Worked examples. Check them, then delete them before you use the register.</t>
  </si>
  <si>
    <t xml:space="preserve">IMPORTANT</t>
  </si>
  <si>
    <t xml:space="preserve">Estimates, not measurements</t>
  </si>
  <si>
    <t xml:space="preserve">Manufacturer figures are measured in test conditions. Real use (blunt chains, worn kit, hard timber) is often higher. HSE advises comparing at least two sources of data where you can (HSE L140, 2019). The uplift adds a safety margin; it is a company choice, not a legal figure.</t>
  </si>
  <si>
    <t xml:space="preserve">Support</t>
  </si>
  <si>
    <t xml:space="preserve">Arborella provides this template as documentation support. It does not replace a competent person’s noise or vibration risk assessment.</t>
  </si>
  <si>
    <t xml:space="preserve">ARB-EQ-012 v2.1  ·  White = type here  ·  Purple = calculates  ·  Grey italic = example (delete)  ·  EASY OPTION: pick your model in column M  ·  Guide: ARB-EQ-012A  ·  Not controlled when printed</t>
  </si>
  <si>
    <t xml:space="preserve">ABOUT THE ITEM</t>
  </si>
  <si>
    <t xml:space="preserve">HAND-ARM VIBRATION</t>
  </si>
  <si>
    <t xml:space="preserve">NOISE</t>
  </si>
  <si>
    <t xml:space="preserve">Asset ID</t>
  </si>
  <si>
    <t xml:space="preserve">Category</t>
  </si>
  <si>
    <t xml:space="preserve">Description</t>
  </si>
  <si>
    <t xml:space="preserve">Make and model</t>
  </si>
  <si>
    <t xml:space="preserve">Serial no. / registration</t>
  </si>
  <si>
    <t xml:space="preserve">Owned / HP / hired</t>
  </si>
  <si>
    <t xml:space="preserve">Value (£)</t>
  </si>
  <si>
    <t xml:space="preserve">Date purchased</t>
  </si>
  <si>
    <t xml:space="preserve">Issued to</t>
  </si>
  <si>
    <t xml:space="preserve">Inspection form</t>
  </si>
  <si>
    <t xml:space="preserve">Next service / MOT / LOLER due</t>
  </si>
  <si>
    <t xml:space="preserve">Status</t>
  </si>
  <si>
    <t xml:space="preserve">EASY OPTION: pick model from reference list</t>
  </si>
  <si>
    <t xml:space="preserve">OR type declared vibration ahv (m/s²)</t>
  </si>
  <si>
    <t xml:space="preserve">Vibration uncertainty K (m/s²)</t>
  </si>
  <si>
    <t xml:space="preserve">Vibration data source</t>
  </si>
  <si>
    <t xml:space="preserve">Vibration value used (m/s²)</t>
  </si>
  <si>
    <t xml:space="preserve">Exposure points per hour</t>
  </si>
  <si>
    <t xml:space="preserve">Trigger time to reach EAV (h:mm)</t>
  </si>
  <si>
    <t xml:space="preserve">Trigger time to reach ELV (h:mm)</t>
  </si>
  <si>
    <t xml:space="preserve">OR type noise LpA at operator (dB(A))</t>
  </si>
  <si>
    <t xml:space="preserve">Noise uncertainty K (dB)</t>
  </si>
  <si>
    <t xml:space="preserve">Noise – sound power LwA (dB(A)) – info only</t>
  </si>
  <si>
    <t xml:space="preserve">Noise level used (dB(A))</t>
  </si>
  <si>
    <t xml:space="preserve">Time to reach 80 dB(A) (h:mm)</t>
  </si>
  <si>
    <t xml:space="preserve">Time to reach 85 dB(A) (h:mm)</t>
  </si>
  <si>
    <t xml:space="preserve">Hearing protection</t>
  </si>
  <si>
    <t xml:space="preserve">Notes</t>
  </si>
  <si>
    <t xml:space="preserve">Your own ID, marked on the kit, e.g. CS-01.</t>
  </si>
  <si>
    <t xml:space="preserve">Pick from the list.</t>
  </si>
  <si>
    <t xml:space="preserve">What it is, e.g. Chainsaw – top-handled.</t>
  </si>
  <si>
    <t xml:space="preserve">As on the maker’s plate or handbook.</t>
  </si>
  <si>
    <t xml:space="preserve">Manufacturer’s serial number, or vehicle/trailer registration.</t>
  </si>
  <si>
    <t xml:space="preserve">Purchase price or current value, for insurance.</t>
  </si>
  <si>
    <t xml:space="preserve">DD/MM/YYYY</t>
  </si>
  <si>
    <t xml:space="preserve">Person or team who has it.</t>
  </si>
  <si>
    <t xml:space="preserve">The AOS form used for its weekly or daily checks.</t>
  </si>
  <si>
    <t xml:space="preserve">DD/MM/YYYY. Turns amber when due soon and red when overdue.</t>
  </si>
  <si>
    <t xml:space="preserve">Pick from the list. Quarantined items turn red.</t>
  </si>
  <si>
    <t xml:space="preserve">Pick your model and the noise and vibration figures fill in for you. Not listed? Leave blank and type your figures in the next columns.</t>
  </si>
  <si>
    <t xml:space="preserve">From your handbook "Technical data". Use the HIGHER handle. This overrides the reference list.</t>
  </si>
  <si>
    <t xml:space="preserve">Optional. Shown next to the vibration value, e.g. K = 2.0.</t>
  </si>
  <si>
    <t xml:space="preserve">Where your typed figure came from. Pick from the list.</t>
  </si>
  <si>
    <t xml:space="preserve">Your figure, or the reference figure, plus the uplift (and K if switched on).</t>
  </si>
  <si>
    <t xml:space="preserve">HSE points = 2 × value used² × hours. 100 points = EAV, 400 = ELV.</t>
  </si>
  <si>
    <t xml:space="preserve">Hands-on-tool time before the daily action value is reached.</t>
  </si>
  <si>
    <t xml:space="preserve">Hands-on-tool time before the daily legal limit is reached. Never exceed this.</t>
  </si>
  <si>
    <t xml:space="preserve">From your handbook: "sound pressure level LpA" (NOT sound power LwA). Overrides the reference list.</t>
  </si>
  <si>
    <t xml:space="preserve">Optional. Usually 1.5–3 dB.</t>
  </si>
  <si>
    <t xml:space="preserve">The bigger "sound power" figure. Record it, but it is not used for exposure.</t>
  </si>
  <si>
    <t xml:space="preserve">Your LpA, or the reference LpA (plus K if switched on).</t>
  </si>
  <si>
    <t xml:space="preserve">Time before the lower exposure action value is reached (no hearing protection).</t>
  </si>
  <si>
    <t xml:space="preserve">Time before the upper exposure action value is reached (no hearing protection).</t>
  </si>
  <si>
    <t xml:space="preserve">Based on the noise level used.</t>
  </si>
  <si>
    <t xml:space="preserve">For example: second data source, measured value, date checked.</t>
  </si>
  <si>
    <t xml:space="preserve">EX-01</t>
  </si>
  <si>
    <t xml:space="preserve">Hand-held power tools</t>
  </si>
  <si>
    <t xml:space="preserve">EXAMPLE – Chainsaw, rear-handled (typed figures)</t>
  </si>
  <si>
    <t xml:space="preserve">Example only</t>
  </si>
  <si>
    <t xml:space="preserve">Owned</t>
  </si>
  <si>
    <t xml:space="preserve">Crew 1</t>
  </si>
  <si>
    <t xml:space="preserve">ARB-EQ-001 Chainsaw</t>
  </si>
  <si>
    <t xml:space="preserve">In use</t>
  </si>
  <si>
    <t xml:space="preserve">Manufacturer handbook</t>
  </si>
  <si>
    <t xml:space="preserve">Example: own handbook figures typed in</t>
  </si>
  <si>
    <t xml:space="preserve">EX-02</t>
  </si>
  <si>
    <t xml:space="preserve">EXAMPLE – Top-handled saw (picked from list)</t>
  </si>
  <si>
    <t xml:space="preserve">STIHL MS 201 TC-M</t>
  </si>
  <si>
    <t xml:space="preserve">Crew 2</t>
  </si>
  <si>
    <t xml:space="preserve">Example: figures filled in from the reference list</t>
  </si>
  <si>
    <t xml:space="preserve">EX-03</t>
  </si>
  <si>
    <t xml:space="preserve">Plant and machinery</t>
  </si>
  <si>
    <t xml:space="preserve">EXAMPLE – Woodchipper (picked from list)</t>
  </si>
  <si>
    <t xml:space="preserve">GreenMech EVO 165D</t>
  </si>
  <si>
    <t xml:space="preserve">Hire purchase</t>
  </si>
  <si>
    <t xml:space="preserve">Yard</t>
  </si>
  <si>
    <t xml:space="preserve">ARB-EQ-002 Woodchipper</t>
  </si>
  <si>
    <t xml:space="preserve">Example: not hand-held, so no HAV figure</t>
  </si>
  <si>
    <t xml:space="preserve">REFERENCE DATA – MANUFACTURER-DECLARED NOISE AND VIBRATION</t>
  </si>
  <si>
    <t xml:space="preserve">Compiled by Arborella Consultancy Ltd from manufacturers’ published manuals and web pages (checked 23/09/2026). Figures change between versions – ALWAYS check against the handbook for your machine and tick column P. Blank = not published.</t>
  </si>
  <si>
    <t xml:space="preserve">Pick a model on the Register (column M) and its figures are used automatically. Your own typed figures always override this list. Owners can add rows at the bottom.</t>
  </si>
  <si>
    <t xml:space="preserve">Pick-list name</t>
  </si>
  <si>
    <t xml:space="preserve">Make</t>
  </si>
  <si>
    <t xml:space="preserve">Model</t>
  </si>
  <si>
    <t xml:space="preserve">Type</t>
  </si>
  <si>
    <t xml:space="preserve">Vibration front / left (m/s²)</t>
  </si>
  <si>
    <t xml:space="preserve">Vibration rear / right (m/s²)</t>
  </si>
  <si>
    <t xml:space="preserve">Vibration used (higher handle)</t>
  </si>
  <si>
    <t xml:space="preserve">Vibration K (m/s²)</t>
  </si>
  <si>
    <t xml:space="preserve">LpA at operator (dB(A))</t>
  </si>
  <si>
    <t xml:space="preserve">Noise K (dB)</t>
  </si>
  <si>
    <t xml:space="preserve">LwA sound power (dB(A)) – info</t>
  </si>
  <si>
    <t xml:space="preserve">Confidence</t>
  </si>
  <si>
    <t xml:space="preserve">Source</t>
  </si>
  <si>
    <t xml:space="preserve">Checked against my handbook ✓</t>
  </si>
  <si>
    <t xml:space="preserve">STIHL</t>
  </si>
  <si>
    <t xml:space="preserve">MS 151 TC-E</t>
  </si>
  <si>
    <t xml:space="preserve">Chainsaw</t>
  </si>
  <si>
    <t xml:space="preserve">Top-handle</t>
  </si>
  <si>
    <t xml:space="preserve">107 (guaranteed 111)</t>
  </si>
  <si>
    <t xml:space="preserve">Check needed</t>
  </si>
  <si>
    <t xml:space="preserve">https://ssc.stihl.com/tsa/techdoc-documents/DVS_STIHL/ZBA/ZBA/0458-508-8321-B_ZBA_05_01.pdf</t>
  </si>
  <si>
    <t xml:space="preserve">Manual titled MS 151 TC (TC-E not named).</t>
  </si>
  <si>
    <t xml:space="preserve">MS 194 T</t>
  </si>
  <si>
    <t xml:space="preserve">110 (guaranteed 114)</t>
  </si>
  <si>
    <t xml:space="preserve">Manufacturer data</t>
  </si>
  <si>
    <t xml:space="preserve">https://ssc.stihl.com/tsa/techdoc-documents/DVS_STIHL/ZBA/ZBA/0458-568-0121-C_ZBA_06_01.pdf</t>
  </si>
  <si>
    <t xml:space="preserve">MS 201 TC-M</t>
  </si>
  <si>
    <t xml:space="preserve">111</t>
  </si>
  <si>
    <t xml:space="preserve">https://ssc.stihl.com/tsa/techdoc-documents/DVS_STIHL/ZBA/ZBA/0458-599-0121-D_ZBA_06_01.pdf</t>
  </si>
  <si>
    <t xml:space="preserve">Vibration stated for 3/8" P chain.</t>
  </si>
  <si>
    <t xml:space="preserve">MSA 220.0 T (current)</t>
  </si>
  <si>
    <t xml:space="preserve">Top-handle, battery</t>
  </si>
  <si>
    <t xml:space="preserve">104</t>
  </si>
  <si>
    <t xml:space="preserve">https://ssc.stihl.com/tsa/techdoc-documents/DVS_STIHL/ZBA/ZBA/0458-007-9801-A_ZBA_05_01.pdf</t>
  </si>
  <si>
    <t xml:space="preserve">Same values for MSA 220.0 TC.</t>
  </si>
  <si>
    <t xml:space="preserve">MSA 220 T (earlier, 2021)</t>
  </si>
  <si>
    <t xml:space="preserve">108</t>
  </si>
  <si>
    <t xml:space="preserve">https://www.stihl.de/content/dam/stihl/vu/de/de/download-files/pdf-files/STIHL_MSA_220_T_150921.pdf</t>
  </si>
  <si>
    <t xml:space="preserve">From STIHL press release. Check which version you own.</t>
  </si>
  <si>
    <t xml:space="preserve">MSA 161 T</t>
  </si>
  <si>
    <t xml:space="preserve">Not published</t>
  </si>
  <si>
    <t xml:space="preserve">No official figures found. Use your handbook.</t>
  </si>
  <si>
    <t xml:space="preserve">MS 261 C-M</t>
  </si>
  <si>
    <t xml:space="preserve">Rear-handle</t>
  </si>
  <si>
    <t xml:space="preserve">114</t>
  </si>
  <si>
    <t xml:space="preserve">https://ssc.stihl.com/tsa/techdoc-documents/DVS_STIHL/ZBA/ZBA/0458-153-8321-C_ZBA_03_01.pdf</t>
  </si>
  <si>
    <t xml:space="preserve">MS 362 C-M</t>
  </si>
  <si>
    <t xml:space="preserve">115</t>
  </si>
  <si>
    <t xml:space="preserve">https://ssc.stihl.com/tsa/techdoc-documents/DVS_STIHL/ZBA/ZBA/0458-154-8321-C_ZBA_03_01.pdf</t>
  </si>
  <si>
    <t xml:space="preserve">MS 400 C-M</t>
  </si>
  <si>
    <t xml:space="preserve">116</t>
  </si>
  <si>
    <t xml:space="preserve">https://ssc.stihl.com/tsa/techdoc-documents/DVS_STIHL/ZBA/ZBA/0458-788-8321-B_ZBA_03_01.pdf</t>
  </si>
  <si>
    <t xml:space="preserve">MS 462 C-M</t>
  </si>
  <si>
    <t xml:space="preserve">118</t>
  </si>
  <si>
    <t xml:space="preserve">https://ssc.stihl.com/tsa/techdoc-documents/DVS_STIHL/ZBA/ZBA/0458-790-8321-B_ZBA_04_01.pdf</t>
  </si>
  <si>
    <t xml:space="preserve">MS 500i</t>
  </si>
  <si>
    <t xml:space="preserve">117</t>
  </si>
  <si>
    <t xml:space="preserve">https://ssc.stihl.com/tsa/techdoc-documents/DVS_STIHL/ZBA/ZBA/0458-809-0121-C_ZBA_05_01.pdf</t>
  </si>
  <si>
    <t xml:space="preserve">MS 661 C-M (3/8" chain)</t>
  </si>
  <si>
    <t xml:space="preserve">https://ssc.stihl.com/tsa/techdoc-documents/DVS_STIHL/ZBA/ZBA/0458-759-8321-D_ZBA_04_01.pdf</t>
  </si>
  <si>
    <t xml:space="preserve">Vibration depends on chain pitch.</t>
  </si>
  <si>
    <t xml:space="preserve">MS 661 C-M (.404" chain)</t>
  </si>
  <si>
    <t xml:space="preserve">MS 881</t>
  </si>
  <si>
    <t xml:space="preserve">https://ssc.stihl.com/tsa/techdoc-documents/DVS_STIHL/ZBA/ZBA/0458-890-8321-B_ZBA_03_01.pdf</t>
  </si>
  <si>
    <t xml:space="preserve">High vibration – short trigger times.</t>
  </si>
  <si>
    <t xml:space="preserve">Husqvarna</t>
  </si>
  <si>
    <t xml:space="preserve">T525</t>
  </si>
  <si>
    <t xml:space="preserve">111 guaranteed</t>
  </si>
  <si>
    <t xml:space="preserve">https://www.husqvarna.com/uk/chainsaws/t525/</t>
  </si>
  <si>
    <t xml:space="preserve">Vibration varies by chain (4.1/4.7 to 4.9/5.2). Highest pair used.</t>
  </si>
  <si>
    <t xml:space="preserve">T535i XP</t>
  </si>
  <si>
    <t xml:space="preserve">109 guaranteed (web) / 106 (manual)</t>
  </si>
  <si>
    <t xml:space="preserve">https://www.husqvarna.com/uk/chainsaws/t535i-xp/</t>
  </si>
  <si>
    <t xml:space="preserve">Web page and manual disagree. Higher figures used.</t>
  </si>
  <si>
    <t xml:space="preserve">T540 XP Mark III</t>
  </si>
  <si>
    <t xml:space="preserve">113 guaranteed (14" bar)</t>
  </si>
  <si>
    <t xml:space="preserve">https://www.husqvarna.com/uk/chainsaws/t540xp-mark-iii/</t>
  </si>
  <si>
    <t xml:space="preserve">LpA 102 with 12" bar, 103 with 14" bar.</t>
  </si>
  <si>
    <t xml:space="preserve">T542i XP</t>
  </si>
  <si>
    <t xml:space="preserve">104 guaranteed</t>
  </si>
  <si>
    <t xml:space="preserve">https://www.husqvarna.com/uk/chainsaws/t542i-xp/</t>
  </si>
  <si>
    <t xml:space="preserve">543 XP</t>
  </si>
  <si>
    <t xml:space="preserve">113 guaranteed</t>
  </si>
  <si>
    <t xml:space="preserve">https://www.husqvarna.com/uk/support/543xp/</t>
  </si>
  <si>
    <t xml:space="preserve">Discontinued. Rear handle 4.2 (web) / 4.6 (manual) – higher used.</t>
  </si>
  <si>
    <t xml:space="preserve">550 XP Mark II</t>
  </si>
  <si>
    <t xml:space="preserve">117 guaranteed</t>
  </si>
  <si>
    <t xml:space="preserve">https://www.husqvarna.com/uk/chainsaws/550xp-mark-ii/</t>
  </si>
  <si>
    <t xml:space="preserve">562 XP (original)</t>
  </si>
  <si>
    <t xml:space="preserve">118 guaranteed</t>
  </si>
  <si>
    <t xml:space="preserve">https://www.husqvarna.com/uk/support/562xp/</t>
  </si>
  <si>
    <t xml:space="preserve">Discontinued.</t>
  </si>
  <si>
    <t xml:space="preserve">562 XP Mark II</t>
  </si>
  <si>
    <t xml:space="preserve">https://www.husqvarna.com/uk/chainsaws/562xp-mark-ii/</t>
  </si>
  <si>
    <t xml:space="preserve">572 XP</t>
  </si>
  <si>
    <t xml:space="preserve">120 guaranteed</t>
  </si>
  <si>
    <t xml:space="preserve">https://www.husqvarna.com/uk/chainsaws/572xp/</t>
  </si>
  <si>
    <t xml:space="preserve">592 XP</t>
  </si>
  <si>
    <t xml:space="preserve">119 guaranteed (web) / 118 (manual)</t>
  </si>
  <si>
    <t xml:space="preserve">https://www.husqvarna.com/uk/chainsaws/592xp/</t>
  </si>
  <si>
    <t xml:space="preserve">Echo</t>
  </si>
  <si>
    <t xml:space="preserve">CS-2511TESC</t>
  </si>
  <si>
    <t xml:space="preserve">https://www.echo-tools.co.uk/products/chainsaw-cs-2511tesc-25a</t>
  </si>
  <si>
    <t xml:space="preserve">CS-362TES</t>
  </si>
  <si>
    <t xml:space="preserve">https://www.echo-tools.co.uk/products/chainsaw-cs-362tes-35rc</t>
  </si>
  <si>
    <t xml:space="preserve">CS-501SX</t>
  </si>
  <si>
    <t xml:space="preserve">https://www.echo-tools.co.uk/products/chainsaw-cs-501sx-45rv</t>
  </si>
  <si>
    <t xml:space="preserve">Timberwolf</t>
  </si>
  <si>
    <t xml:space="preserve">TW 125PH</t>
  </si>
  <si>
    <t xml:space="preserve">Woodchipper</t>
  </si>
  <si>
    <t xml:space="preserve">5" petrol</t>
  </si>
  <si>
    <t xml:space="preserve">https://timberwolf-uk.com/wp-content/uploads/2018/07/Timberwolf-TW-125PH-Wood-Chipper-Instruction-Manual.pdf</t>
  </si>
  <si>
    <t xml:space="preserve">No operator LpA stated. Treat as over 85 dB(A). Ask Timberwolf.</t>
  </si>
  <si>
    <t xml:space="preserve">TW 150DHB</t>
  </si>
  <si>
    <t xml:space="preserve">6" diesel</t>
  </si>
  <si>
    <t xml:space="preserve">https://timberwolf-uk.com/wp-content/uploads/2019/12/Timberwolf-TW-150DHB-Wood-Chipper-Instruction-Manual.pdf</t>
  </si>
  <si>
    <t xml:space="preserve">Manual: over 80 dB(A) at working position, 4 m hearing protection zone. No LpA figure.</t>
  </si>
  <si>
    <t xml:space="preserve">TW 230DHB</t>
  </si>
  <si>
    <t xml:space="preserve">https://timberwolf-uk.com/wp-content/uploads/2018/07/TW-230DHB-OM-Manual-English.pdf</t>
  </si>
  <si>
    <t xml:space="preserve">No operator LpA stated. Treat as over 85 dB(A).</t>
  </si>
  <si>
    <t xml:space="preserve">TW 280PHB</t>
  </si>
  <si>
    <t xml:space="preserve">8" petrol</t>
  </si>
  <si>
    <t xml:space="preserve">119 guaranteed</t>
  </si>
  <si>
    <t xml:space="preserve">https://timberwolf-uk.com/wp-content/uploads/2018/07/TW-280PHB-OM-Manual-English.pdf</t>
  </si>
  <si>
    <t xml:space="preserve">LAeq at operator position.</t>
  </si>
  <si>
    <t xml:space="preserve">TW 280TDHB</t>
  </si>
  <si>
    <t xml:space="preserve">8" diesel</t>
  </si>
  <si>
    <t xml:space="preserve">https://timberwolf-uk.com/wp-content/uploads/2018/07/Timberwolf-TW-280TDHB-Wood-Chipper-Instruction-Manual.pdf</t>
  </si>
  <si>
    <t xml:space="preserve">99.1 dB at 4 m – not an operator LpA.</t>
  </si>
  <si>
    <t xml:space="preserve">Forst</t>
  </si>
  <si>
    <t xml:space="preserve">ST6D (older, 24.8 hp)</t>
  </si>
  <si>
    <t xml:space="preserve">121 guaranteed</t>
  </si>
  <si>
    <t xml:space="preserve">https://b451c108ef7ce3b912eb-75c7695d67180639ae25fac6b37d4ead.ssl.cf3.rackcdn.com/forst/uploads/download/3_11_user-manual-st6d-29-a-000-00.pdf</t>
  </si>
  <si>
    <t xml:space="preserve">Peak 128 dB(C).</t>
  </si>
  <si>
    <t xml:space="preserve">ST6D 24 (current)</t>
  </si>
  <si>
    <t xml:space="preserve">122</t>
  </si>
  <si>
    <t xml:space="preserve">https://forstglobal.com/forst-products/forst-st6d/</t>
  </si>
  <si>
    <t xml:space="preserve">No LpA on website. Use handbook.</t>
  </si>
  <si>
    <t xml:space="preserve">ST8 / TR8 (45 hp)</t>
  </si>
  <si>
    <t xml:space="preserve">122 guaranteed</t>
  </si>
  <si>
    <t xml:space="preserve">https://www.redwood-global.com/wp-content/uploads/2020/04/3_7_user-manual-st8-14-a-000-8_v4.pdf</t>
  </si>
  <si>
    <t xml:space="preserve">At operator’s ear. Peak 136.7 dB(C).</t>
  </si>
  <si>
    <t xml:space="preserve">ST8D (current, 55 hp)</t>
  </si>
  <si>
    <t xml:space="preserve">https://forstglobal.com/forst-products/forst-st8d/</t>
  </si>
  <si>
    <t xml:space="preserve">TR8D (tracked)</t>
  </si>
  <si>
    <t xml:space="preserve">8" diesel, tracked</t>
  </si>
  <si>
    <t xml:space="preserve">https://forstglobal.com/forst-products/forst-tr8d/</t>
  </si>
  <si>
    <t xml:space="preserve">GreenMech</t>
  </si>
  <si>
    <t xml:space="preserve">Arborist 150P</t>
  </si>
  <si>
    <t xml:space="preserve">6" petrol</t>
  </si>
  <si>
    <t xml:space="preserve">115 (web) / 116 (manual)</t>
  </si>
  <si>
    <t xml:space="preserve">https://greenmech.co.uk/products/arborist-150p/</t>
  </si>
  <si>
    <t xml:space="preserve">Arborist 150D</t>
  </si>
  <si>
    <t xml:space="preserve">https://greenmech.co.uk/products/arborist-150d/</t>
  </si>
  <si>
    <t xml:space="preserve">Arborist 200</t>
  </si>
  <si>
    <t xml:space="preserve">https://www.manualslib.fr/manual/989888/Greenmech-Arborist-200.html</t>
  </si>
  <si>
    <t xml:space="preserve">No LpA found.</t>
  </si>
  <si>
    <t xml:space="preserve">EVO 165D</t>
  </si>
  <si>
    <t xml:space="preserve">6.5" diesel</t>
  </si>
  <si>
    <t xml:space="preserve">https://greenmech.co.uk/products/evo-165d/</t>
  </si>
  <si>
    <t xml:space="preserve">EVO 165DT (tracked)</t>
  </si>
  <si>
    <t xml:space="preserve">6.5" diesel, tracked</t>
  </si>
  <si>
    <t xml:space="preserve">https://greenmech.co.uk/products/evo-165dt/</t>
  </si>
  <si>
    <t xml:space="preserve">Bandit</t>
  </si>
  <si>
    <t xml:space="preserve">65XP / 90XP / 12XP / 15XP</t>
  </si>
  <si>
    <t xml:space="preserve">Various</t>
  </si>
  <si>
    <t xml:space="preserve">No official figures found. Ask your dealer for the declaration of conformity.</t>
  </si>
  <si>
    <t xml:space="preserve">Jensen</t>
  </si>
  <si>
    <t xml:space="preserve">A530</t>
  </si>
  <si>
    <t xml:space="preserve">6"</t>
  </si>
  <si>
    <t xml:space="preserve">https://www.manualslib.com/manual/2462299/Jensen-A530.html?page=29</t>
  </si>
  <si>
    <t xml:space="preserve">Manual table unclear. Use your own handbook.</t>
  </si>
  <si>
    <t xml:space="preserve">Predator (Laski)</t>
  </si>
  <si>
    <t xml:space="preserve">360 / F 360 SW/11</t>
  </si>
  <si>
    <t xml:space="preserve">Stump grinder</t>
  </si>
  <si>
    <t xml:space="preserve">Pedestrian</t>
  </si>
  <si>
    <t xml:space="preserve">103.3</t>
  </si>
  <si>
    <t xml:space="preserve">https://www.upperhutthire.co.nz/wp-content/uploads/2017/02/170216-Predator-360-Stump-Grinder-Manual.pdf</t>
  </si>
  <si>
    <t xml:space="preserve">Noise is LAeq at IDLE – cutting will be louder. Vibration labelled "aw". 2015 manual.</t>
  </si>
  <si>
    <t xml:space="preserve">360 / F 360 SW/14</t>
  </si>
  <si>
    <t xml:space="preserve">104.4</t>
  </si>
  <si>
    <t xml:space="preserve">https://www.rentcenter.net/tiedostot/ohjekirjat/laski_f_360_sw_11_ohjekirja.pdf</t>
  </si>
  <si>
    <t xml:space="preserve">Noise at IDLE. Vibration labelled "aw".</t>
  </si>
  <si>
    <t xml:space="preserve">56RX (remote)</t>
  </si>
  <si>
    <t xml:space="preserve">Tracked, remote control</t>
  </si>
  <si>
    <t xml:space="preserve">https://www.manualslib.com/manual/1912271/Laski-Predator.html</t>
  </si>
  <si>
    <t xml:space="preserve">LAeq at operator position. Remote control – no hand-arm vibration.</t>
  </si>
  <si>
    <t xml:space="preserve">Predator</t>
  </si>
  <si>
    <t xml:space="preserve">38X / 38RX, 28X, 460, 760</t>
  </si>
  <si>
    <t xml:space="preserve">No figures found. Ask your dealer.</t>
  </si>
  <si>
    <t xml:space="preserve">Vermeer</t>
  </si>
  <si>
    <t xml:space="preserve">SC30TX</t>
  </si>
  <si>
    <t xml:space="preserve">Tracked</t>
  </si>
  <si>
    <t xml:space="preserve">105</t>
  </si>
  <si>
    <t xml:space="preserve">https://www.assethire.com.au/downloads/Treecare/Vermeer_SC30TX_Operation.pdf</t>
  </si>
  <si>
    <t xml:space="preserve">Vibration declared as "less than 2.5" – 2.5 used. 2015 manual.</t>
  </si>
  <si>
    <t xml:space="preserve">Rayco</t>
  </si>
  <si>
    <t xml:space="preserve">RG13 Series II</t>
  </si>
  <si>
    <t xml:space="preserve">https://www.manualslib.com/manual/1650935/Rayco-Rg13ii.html?page=17</t>
  </si>
  <si>
    <t xml:space="preserve">LpA 94.4 while cutting. Vibration given as 2.1 / 19.9 / 38.5 at different running states – not a declared ahv, so not used. Ask the supplier.</t>
  </si>
  <si>
    <t xml:space="preserve">Camon</t>
  </si>
  <si>
    <t xml:space="preserve">SG30</t>
  </si>
  <si>
    <t xml:space="preserve">104 (unclear)</t>
  </si>
  <si>
    <t xml:space="preserve">https://brandonhirestation.com/media/product-downloads/product-manuals/CAMON_SG30_Stump_Grinder_Operating_Instructions_November_2020.pdf</t>
  </si>
  <si>
    <t xml:space="preserve">"Noise level 104 dB(A)" – not clear if LpA or LwA, so not used.</t>
  </si>
  <si>
    <t xml:space="preserve">DAILY EXPOSURE CHECK – ONE PERSON, ONE DAY</t>
  </si>
  <si>
    <t xml:space="preserve">Pick the Asset ID of each tool the person will use and enter the hands-on (trigger) time in hours, e.g. 1.5 = 1 h 30 m. Everything else calculates.</t>
  </si>
  <si>
    <t xml:space="preserve">Name</t>
  </si>
  <si>
    <t xml:space="preserve">Date</t>
  </si>
  <si>
    <t xml:space="preserve">Job / site</t>
  </si>
  <si>
    <t xml:space="preserve">Vibration used (m/s²)</t>
  </si>
  <si>
    <t xml:space="preserve">Trigger time (hours)</t>
  </si>
  <si>
    <t xml:space="preserve">Vibration points</t>
  </si>
  <si>
    <t xml:space="preserve">Noise used (dB(A))</t>
  </si>
  <si>
    <t xml:space="preserve">Time exposed (hours)</t>
  </si>
  <si>
    <t xml:space="preserve">Noise share</t>
  </si>
  <si>
    <t xml:space="preserve">Grey rows 9–10 are an example using the example items – clear them before use.</t>
  </si>
  <si>
    <t xml:space="preserve">VIBRATION RESULT</t>
  </si>
  <si>
    <t xml:space="preserve">Total exposure points</t>
  </si>
  <si>
    <t xml:space="preserve">Daily exposure A(8) (m/s²)</t>
  </si>
  <si>
    <t xml:space="preserve">What it means</t>
  </si>
  <si>
    <t xml:space="preserve">NOISE RESULT</t>
  </si>
  <si>
    <t xml:space="preserve">Daily noise exposure LEP,d (dB(A)) – without hearing protection</t>
  </si>
  <si>
    <t xml:space="preserve">How the maths works: points = 2 × vibration² × hours (HSE ready-reckoner). A(8) = 2.5 × √(points ÷ 100). Noise LEP,d = 10 × log10( Σ (hours ÷ 8) × 10^(level ÷ 10) ). Full worked examples are in the guide ARB-EQ-012A.</t>
  </si>
  <si>
    <t xml:space="preserve">SETTINGS</t>
  </si>
  <si>
    <t xml:space="preserve">White cells can be changed. Legal values are shown for reference and should not be changed.</t>
  </si>
  <si>
    <t xml:space="preserve">Company name</t>
  </si>
  <si>
    <t xml:space="preserve">Shown on the register heading.</t>
  </si>
  <si>
    <t xml:space="preserve">Uplift added to declared vibration values</t>
  </si>
  <si>
    <t xml:space="preserve">Company safety margin for age, wear and real use. Default 10%. Not a legal figure – see guide ARB-EQ-012A step 5.</t>
  </si>
  <si>
    <t xml:space="preserve">Add manufacturer uncertainty (K) to vibration?</t>
  </si>
  <si>
    <t xml:space="preserve">No</t>
  </si>
  <si>
    <t xml:space="preserve">"Yes" adds the K value to the declared value before the uplift. More cautious. Ask your competent person if unsure.</t>
  </si>
  <si>
    <t xml:space="preserve">Add manufacturer uncertainty (K) to noise?</t>
  </si>
  <si>
    <t xml:space="preserve">"Yes" adds the noise K value (dB) to the sound pressure level. More cautious.</t>
  </si>
  <si>
    <t xml:space="preserve">Vibration exposure action value – EAV (m/s² A(8))</t>
  </si>
  <si>
    <t xml:space="preserve">Control of Vibration at Work Regulations 2005. Legal value – do not change.</t>
  </si>
  <si>
    <t xml:space="preserve">Vibration exposure limit value – ELV (m/s² A(8))</t>
  </si>
  <si>
    <t xml:space="preserve">HSE exposure points at the EAV</t>
  </si>
  <si>
    <t xml:space="preserve">HSE HAV ready-reckoner. Points = 2 × vibration² × hours.</t>
  </si>
  <si>
    <t xml:space="preserve">HSE exposure points at the ELV</t>
  </si>
  <si>
    <t xml:space="preserve">HSE HAV ready-reckoner.</t>
  </si>
  <si>
    <t xml:space="preserve">Noise lower exposure action value (dB(A) LEP,d)</t>
  </si>
  <si>
    <t xml:space="preserve">Control of Noise at Work Regulations 2005. Legal value – do not change.</t>
  </si>
  <si>
    <t xml:space="preserve">Noise upper exposure action value (dB(A) LEP,d)</t>
  </si>
  <si>
    <t xml:space="preserve">Control of Noise at Work Regulations 2005. Hearing protection must be worn and zones marked at or above this.</t>
  </si>
  <si>
    <t xml:space="preserve">Noise exposure limit value (dB(A) LEP,d, with hearing protection)</t>
  </si>
  <si>
    <t xml:space="preserve">"Due soon" warning (days)</t>
  </si>
  <si>
    <t xml:space="preserve">Due dates within this many days turn amber on the Register.</t>
  </si>
  <si>
    <t xml:space="preserve">Ownership</t>
  </si>
  <si>
    <t xml:space="preserve">Data source</t>
  </si>
  <si>
    <t xml:space="preserve">Spare</t>
  </si>
  <si>
    <t xml:space="preserve">Manufacturer website</t>
  </si>
  <si>
    <t xml:space="preserve">Climbing kit</t>
  </si>
  <si>
    <t xml:space="preserve">Lease</t>
  </si>
  <si>
    <t xml:space="preserve">Quarantined</t>
  </si>
  <si>
    <t xml:space="preserve">ARB-EQ-003 Stump grinder</t>
  </si>
  <si>
    <t xml:space="preserve">Supplier / dealer</t>
  </si>
  <si>
    <t xml:space="preserve">Rigging kit</t>
  </si>
  <si>
    <t xml:space="preserve">Hired in</t>
  </si>
  <si>
    <t xml:space="preserve">Awaiting repair</t>
  </si>
  <si>
    <t xml:space="preserve">ARB-EQ-004 Brushcutter/strimmer</t>
  </si>
  <si>
    <t xml:space="preserve">Measured on site</t>
  </si>
  <si>
    <t xml:space="preserve">Ladders</t>
  </si>
  <si>
    <t xml:space="preserve">Retired</t>
  </si>
  <si>
    <t xml:space="preserve">ARB-EQ-005 Hedge trimmer</t>
  </si>
  <si>
    <t xml:space="preserve">HSE or published database</t>
  </si>
  <si>
    <t xml:space="preserve">Vehicles</t>
  </si>
  <si>
    <t xml:space="preserve">ARB-EQ-006 Ladder</t>
  </si>
  <si>
    <t xml:space="preserve">Not found – assumed</t>
  </si>
  <si>
    <t xml:space="preserve">Trailers</t>
  </si>
  <si>
    <t xml:space="preserve">ARB-EQ-007 Rigging</t>
  </si>
  <si>
    <t xml:space="preserve">PPE</t>
  </si>
  <si>
    <t xml:space="preserve">ARB-EQ-008 Trailer</t>
  </si>
  <si>
    <t xml:space="preserve">Other</t>
  </si>
  <si>
    <t xml:space="preserve">ARB-EQ-009 Vehicle</t>
  </si>
  <si>
    <t xml:space="preserve">ARB-EQ-010 Climbing kit/PPE</t>
  </si>
  <si>
    <t xml:space="preserve">ARB-EQ-011 Loader</t>
  </si>
  <si>
    <t xml:space="preserve">Other / manufacturer checklist</t>
  </si>
</sst>
</file>

<file path=xl/styles.xml><?xml version="1.0" encoding="utf-8"?>
<styleSheet xmlns="http://schemas.openxmlformats.org/spreadsheetml/2006/main">
  <numFmts count="10">
    <numFmt numFmtId="164" formatCode="General"/>
    <numFmt numFmtId="165" formatCode="\£#,##0"/>
    <numFmt numFmtId="166" formatCode="dd/mm/yyyy"/>
    <numFmt numFmtId="167" formatCode="0.0#"/>
    <numFmt numFmtId="168" formatCode="General"/>
    <numFmt numFmtId="169" formatCode="[h]:mm"/>
    <numFmt numFmtId="170" formatCode="0.00"/>
    <numFmt numFmtId="171" formatCode="0"/>
    <numFmt numFmtId="172" formatCode="0%"/>
    <numFmt numFmtId="173" formatCode="0.0"/>
  </numFmts>
  <fonts count="26">
    <font>
      <sz val="11"/>
      <color theme="1"/>
      <name val="Calibri"/>
      <family val="2"/>
      <charset val="1"/>
    </font>
    <font>
      <sz val="10"/>
      <name val="Arial"/>
      <family val="0"/>
    </font>
    <font>
      <sz val="10"/>
      <name val="Arial"/>
      <family val="0"/>
    </font>
    <font>
      <sz val="10"/>
      <name val="Arial"/>
      <family val="0"/>
    </font>
    <font>
      <b val="true"/>
      <sz val="11"/>
      <color rgb="FFFF0000"/>
      <name val="Aptos"/>
      <family val="0"/>
      <charset val="1"/>
    </font>
    <font>
      <b val="true"/>
      <sz val="18"/>
      <color rgb="FF5C3566"/>
      <name val="Aptos"/>
      <family val="0"/>
      <charset val="1"/>
    </font>
    <font>
      <sz val="10"/>
      <color rgb="FF595959"/>
      <name val="Aptos"/>
      <family val="0"/>
      <charset val="1"/>
    </font>
    <font>
      <b val="true"/>
      <sz val="11"/>
      <color rgb="FFFFFFFF"/>
      <name val="Aptos"/>
      <family val="0"/>
      <charset val="1"/>
    </font>
    <font>
      <b val="true"/>
      <sz val="10"/>
      <color rgb="FF5C3566"/>
      <name val="Aptos"/>
      <family val="0"/>
      <charset val="1"/>
    </font>
    <font>
      <sz val="10"/>
      <name val="Aptos"/>
      <family val="0"/>
      <charset val="1"/>
    </font>
    <font>
      <b val="true"/>
      <sz val="16"/>
      <color rgb="FF5C3566"/>
      <name val="Aptos"/>
      <family val="0"/>
      <charset val="1"/>
    </font>
    <font>
      <sz val="9"/>
      <color rgb="FF595959"/>
      <name val="Aptos"/>
      <family val="0"/>
      <charset val="1"/>
    </font>
    <font>
      <b val="true"/>
      <sz val="10"/>
      <color rgb="FFFFFFFF"/>
      <name val="Aptos"/>
      <family val="0"/>
      <charset val="1"/>
    </font>
    <font>
      <b val="true"/>
      <sz val="9"/>
      <color rgb="FFFFFFFF"/>
      <name val="Aptos"/>
      <family val="0"/>
      <charset val="1"/>
    </font>
    <font>
      <i val="true"/>
      <sz val="8"/>
      <color rgb="FF595959"/>
      <name val="Aptos"/>
      <family val="0"/>
      <charset val="1"/>
    </font>
    <font>
      <i val="true"/>
      <sz val="10"/>
      <color rgb="FF7F7F7F"/>
      <name val="Aptos"/>
      <family val="0"/>
      <charset val="1"/>
    </font>
    <font>
      <i val="true"/>
      <sz val="10"/>
      <color rgb="FF5C3566"/>
      <name val="Aptos"/>
      <family val="0"/>
      <charset val="1"/>
    </font>
    <font>
      <sz val="10"/>
      <color rgb="FF5C3566"/>
      <name val="Aptos"/>
      <family val="0"/>
      <charset val="1"/>
    </font>
    <font>
      <sz val="10"/>
      <name val="Arial"/>
      <family val="2"/>
    </font>
    <font>
      <b val="true"/>
      <sz val="9"/>
      <color rgb="FF5C3566"/>
      <name val="Aptos"/>
      <family val="0"/>
      <charset val="1"/>
    </font>
    <font>
      <sz val="9"/>
      <name val="Aptos"/>
      <family val="0"/>
      <charset val="1"/>
    </font>
    <font>
      <b val="true"/>
      <sz val="11"/>
      <color rgb="FF5C3566"/>
      <name val="Aptos"/>
      <family val="0"/>
      <charset val="1"/>
    </font>
    <font>
      <i val="true"/>
      <sz val="9"/>
      <color rgb="FF595959"/>
      <name val="Aptos"/>
      <family val="0"/>
      <charset val="1"/>
    </font>
    <font>
      <b val="true"/>
      <sz val="10"/>
      <color rgb="FF0000FF"/>
      <name val="Aptos"/>
      <family val="0"/>
      <charset val="1"/>
    </font>
    <font>
      <b val="true"/>
      <sz val="10"/>
      <color rgb="FF000000"/>
      <name val="Aptos"/>
      <family val="0"/>
      <charset val="1"/>
    </font>
    <font>
      <b val="true"/>
      <sz val="10"/>
      <name val="Aptos"/>
      <family val="0"/>
      <charset val="1"/>
    </font>
  </fonts>
  <fills count="9">
    <fill>
      <patternFill patternType="none"/>
    </fill>
    <fill>
      <patternFill patternType="gray125"/>
    </fill>
    <fill>
      <patternFill patternType="solid">
        <fgColor rgb="FF5C3566"/>
        <bgColor rgb="FF6B4E8E"/>
      </patternFill>
    </fill>
    <fill>
      <patternFill patternType="solid">
        <fgColor rgb="FFF3EFF7"/>
        <bgColor rgb="FFFAFAFA"/>
      </patternFill>
    </fill>
    <fill>
      <patternFill patternType="solid">
        <fgColor rgb="FF6B4E8E"/>
        <bgColor rgb="FF595959"/>
      </patternFill>
    </fill>
    <fill>
      <patternFill patternType="solid">
        <fgColor rgb="FFFAFAFA"/>
        <bgColor rgb="FFFFFFFF"/>
      </patternFill>
    </fill>
    <fill>
      <patternFill patternType="solid">
        <fgColor rgb="FFFFF6D6"/>
        <bgColor rgb="FFFFFBEA"/>
      </patternFill>
    </fill>
    <fill>
      <patternFill patternType="solid">
        <fgColor rgb="FFFFFBEA"/>
        <bgColor rgb="FFFAFAFA"/>
      </patternFill>
    </fill>
    <fill>
      <patternFill patternType="solid">
        <fgColor rgb="FFE6DEF0"/>
        <bgColor rgb="FFF8D7DA"/>
      </patternFill>
    </fill>
  </fills>
  <borders count="3">
    <border diagonalUp="false" diagonalDown="false">
      <left/>
      <right/>
      <top/>
      <bottom/>
      <diagonal/>
    </border>
    <border diagonalUp="false" diagonalDown="false">
      <left style="thin">
        <color rgb="FFC9BCD8"/>
      </left>
      <right style="thin">
        <color rgb="FFC9BCD8"/>
      </right>
      <top style="thin">
        <color rgb="FFC9BCD8"/>
      </top>
      <bottom style="thin">
        <color rgb="FFC9BCD8"/>
      </bottom>
      <diagonal/>
    </border>
    <border diagonalUp="false" diagonalDown="false">
      <left style="thin">
        <color rgb="FFC9BCD8"/>
      </left>
      <right/>
      <top style="thin">
        <color rgb="FFC9BCD8"/>
      </top>
      <bottom style="thin">
        <color rgb="FFC9BC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2" borderId="0"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general" vertical="top" textRotation="0" wrapText="true" indent="0" shrinkToFit="false"/>
      <protection locked="true" hidden="false"/>
    </xf>
    <xf numFmtId="164" fontId="14" fillId="6" borderId="1" xfId="0" applyFont="true" applyBorder="tru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5" fontId="15" fillId="0" borderId="1" xfId="0" applyFont="true" applyBorder="true" applyAlignment="true" applyProtection="false">
      <alignment horizontal="general" vertical="center" textRotation="0" wrapText="true" indent="0" shrinkToFit="false"/>
      <protection locked="true" hidden="false"/>
    </xf>
    <xf numFmtId="166" fontId="15" fillId="0" borderId="1" xfId="0" applyFont="true" applyBorder="true" applyAlignment="true" applyProtection="false">
      <alignment horizontal="general" vertical="center" textRotation="0" wrapText="true" indent="0" shrinkToFit="false"/>
      <protection locked="true" hidden="false"/>
    </xf>
    <xf numFmtId="164" fontId="15" fillId="7" borderId="1" xfId="0" applyFont="true" applyBorder="true" applyAlignment="true" applyProtection="false">
      <alignment horizontal="general" vertical="center" textRotation="0" wrapText="true" indent="0" shrinkToFit="false"/>
      <protection locked="true" hidden="false"/>
    </xf>
    <xf numFmtId="167" fontId="15" fillId="0" borderId="1" xfId="0" applyFont="true" applyBorder="true" applyAlignment="true" applyProtection="false">
      <alignment horizontal="center" vertical="center" textRotation="0" wrapText="true" indent="0" shrinkToFit="false"/>
      <protection locked="true" hidden="false"/>
    </xf>
    <xf numFmtId="167" fontId="16" fillId="3" borderId="1" xfId="0" applyFont="true" applyBorder="true" applyAlignment="true" applyProtection="false">
      <alignment horizontal="center" vertical="center" textRotation="0" wrapText="true" indent="0" shrinkToFit="false"/>
      <protection locked="true" hidden="false"/>
    </xf>
    <xf numFmtId="168" fontId="16" fillId="3" borderId="1" xfId="0" applyFont="true" applyBorder="true" applyAlignment="true" applyProtection="false">
      <alignment horizontal="center" vertical="center" textRotation="0" wrapText="true" indent="0" shrinkToFit="false"/>
      <protection locked="true" hidden="false"/>
    </xf>
    <xf numFmtId="169" fontId="16" fillId="3"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6" fontId="9" fillId="0" borderId="1" xfId="0" applyFont="true" applyBorder="true" applyAlignment="true" applyProtection="false">
      <alignment horizontal="general" vertical="center" textRotation="0" wrapText="true" indent="0" shrinkToFit="false"/>
      <protection locked="true" hidden="false"/>
    </xf>
    <xf numFmtId="164" fontId="9" fillId="7" borderId="1" xfId="0" applyFont="true" applyBorder="true" applyAlignment="true" applyProtection="false">
      <alignment horizontal="general" vertical="center" textRotation="0" wrapText="true" indent="0" shrinkToFit="false"/>
      <protection locked="true" hidden="false"/>
    </xf>
    <xf numFmtId="167" fontId="9" fillId="0" borderId="1" xfId="0" applyFont="true" applyBorder="true" applyAlignment="true" applyProtection="false">
      <alignment horizontal="center" vertical="center" textRotation="0" wrapText="true" indent="0" shrinkToFit="false"/>
      <protection locked="true" hidden="false"/>
    </xf>
    <xf numFmtId="167" fontId="17" fillId="3" borderId="1" xfId="0" applyFont="true" applyBorder="true" applyAlignment="true" applyProtection="false">
      <alignment horizontal="center" vertical="center" textRotation="0" wrapText="true" indent="0" shrinkToFit="false"/>
      <protection locked="true" hidden="false"/>
    </xf>
    <xf numFmtId="164" fontId="17" fillId="3" borderId="1" xfId="0" applyFont="true" applyBorder="true" applyAlignment="true" applyProtection="false">
      <alignment horizontal="center" vertical="center" textRotation="0" wrapText="true" indent="0" shrinkToFit="false"/>
      <protection locked="true" hidden="false"/>
    </xf>
    <xf numFmtId="169" fontId="8"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9" fontId="17" fillId="3"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19" fillId="3" borderId="1" xfId="0" applyFont="true" applyBorder="true" applyAlignment="true" applyProtection="false">
      <alignment horizontal="general" vertical="center" textRotation="0" wrapText="true" indent="0" shrinkToFit="false"/>
      <protection locked="true" hidden="false"/>
    </xf>
    <xf numFmtId="164" fontId="20" fillId="0" borderId="1" xfId="0" applyFont="true" applyBorder="true" applyAlignment="true" applyProtection="false">
      <alignment horizontal="general" vertical="center" textRotation="0" wrapText="tru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8" fontId="19" fillId="3" borderId="1" xfId="0" applyFont="true" applyBorder="true" applyAlignment="true" applyProtection="false">
      <alignment horizontal="center" vertical="center" textRotation="0" wrapText="true" indent="0" shrinkToFit="false"/>
      <protection locked="true" hidden="false"/>
    </xf>
    <xf numFmtId="164" fontId="20" fillId="3"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6" fontId="0" fillId="0" borderId="2" xfId="0" applyFont="fals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17" fillId="3" borderId="1" xfId="0" applyFont="true" applyBorder="true" applyAlignment="true" applyProtection="false">
      <alignment horizontal="general" vertical="center" textRotation="0" wrapText="true" indent="0" shrinkToFit="false"/>
      <protection locked="true" hidden="false"/>
    </xf>
    <xf numFmtId="167" fontId="17" fillId="3" borderId="1" xfId="0" applyFont="true" applyBorder="true" applyAlignment="true" applyProtection="false">
      <alignment horizontal="center" vertical="center" textRotation="0" wrapText="false" indent="0" shrinkToFit="false"/>
      <protection locked="true" hidden="false"/>
    </xf>
    <xf numFmtId="170" fontId="15" fillId="0" borderId="1" xfId="0" applyFont="true" applyBorder="true" applyAlignment="true" applyProtection="false">
      <alignment horizontal="center" vertical="center" textRotation="0" wrapText="false" indent="0" shrinkToFit="false"/>
      <protection locked="true" hidden="false"/>
    </xf>
    <xf numFmtId="168" fontId="17" fillId="3" borderId="1" xfId="0" applyFont="true" applyBorder="true" applyAlignment="true" applyProtection="false">
      <alignment horizontal="center" vertical="center" textRotation="0" wrapText="false" indent="0" shrinkToFit="false"/>
      <protection locked="true" hidden="false"/>
    </xf>
    <xf numFmtId="170" fontId="9" fillId="0" borderId="1" xfId="0" applyFont="true" applyBorder="true" applyAlignment="true" applyProtection="false">
      <alignment horizontal="center" vertical="center" textRotation="0" wrapText="false" indent="0" shrinkToFit="false"/>
      <protection locked="true" hidden="false"/>
    </xf>
    <xf numFmtId="171" fontId="17" fillId="3"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center" textRotation="0" wrapText="tru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72" fontId="23" fillId="0" borderId="1" xfId="0" applyFont="true" applyBorder="true" applyAlignment="true" applyProtection="false">
      <alignment horizontal="center" vertical="center" textRotation="0" wrapText="true" indent="0" shrinkToFit="false"/>
      <protection locked="true" hidden="false"/>
    </xf>
    <xf numFmtId="173" fontId="24" fillId="8" borderId="1" xfId="0" applyFont="true" applyBorder="true" applyAlignment="true" applyProtection="false">
      <alignment horizontal="center" vertical="center" textRotation="0" wrapText="true" indent="0" shrinkToFit="false"/>
      <protection locked="true" hidden="false"/>
    </xf>
    <xf numFmtId="171" fontId="24" fillId="8" borderId="1" xfId="0" applyFont="true" applyBorder="true" applyAlignment="true" applyProtection="false">
      <alignment horizontal="center" vertical="center" textRotation="0" wrapText="true" indent="0" shrinkToFit="false"/>
      <protection locked="true" hidden="false"/>
    </xf>
    <xf numFmtId="171" fontId="23" fillId="0" borderId="1"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ill>
        <patternFill patternType="solid">
          <fgColor rgb="FF6B4E8E"/>
          <bgColor rgb="FF000000"/>
        </patternFill>
      </fill>
    </dxf>
    <dxf>
      <fill>
        <patternFill patternType="solid">
          <fgColor rgb="FFFAFAFA"/>
          <bgColor rgb="FF000000"/>
        </patternFill>
      </fill>
    </dxf>
    <dxf>
      <fill>
        <patternFill patternType="solid">
          <bgColor rgb="FF000000"/>
        </patternFill>
      </fill>
    </dxf>
    <dxf>
      <fill>
        <patternFill patternType="solid">
          <fgColor rgb="FF595959"/>
          <bgColor rgb="FF000000"/>
        </patternFill>
      </fill>
    </dxf>
    <dxf>
      <fill>
        <patternFill patternType="solid">
          <fgColor rgb="FF7F7F7F"/>
          <bgColor rgb="FF000000"/>
        </patternFill>
      </fill>
    </dxf>
    <dxf>
      <fill>
        <patternFill patternType="solid">
          <fgColor rgb="FFFFFFFF"/>
          <bgColor rgb="FF000000"/>
        </patternFill>
      </fill>
    </dxf>
    <dxf>
      <fill>
        <patternFill patternType="solid">
          <fgColor rgb="FF5C3566"/>
          <bgColor rgb="FF000000"/>
        </patternFill>
      </fill>
    </dxf>
    <dxf>
      <fill>
        <patternFill patternType="solid">
          <fgColor rgb="FFFFF6D6"/>
          <bgColor rgb="FF000000"/>
        </patternFill>
      </fill>
    </dxf>
    <dxf>
      <fill>
        <patternFill patternType="solid">
          <fgColor rgb="FFFFFBEA"/>
          <bgColor rgb="FF000000"/>
        </patternFill>
      </fill>
    </dxf>
    <dxf>
      <fill>
        <patternFill patternType="solid">
          <fgColor rgb="FFF3EFF7"/>
          <bgColor rgb="FF000000"/>
        </patternFill>
      </fill>
    </dxf>
    <dxf>
      <fill>
        <patternFill patternType="solid">
          <fgColor rgb="FFE6DEF0"/>
          <bgColor rgb="FF000000"/>
        </patternFill>
      </fill>
    </dxf>
    <dxf>
      <fill>
        <patternFill patternType="solid">
          <fgColor rgb="FF9C0006"/>
          <bgColor rgb="FF000000"/>
        </patternFill>
      </fill>
    </dxf>
    <dxf>
      <font>
        <name val="Aptos"/>
        <charset val="1"/>
        <family val="0"/>
        <b val="1"/>
        <color rgb="FF9C0006"/>
        <sz val="10"/>
      </font>
      <fill>
        <patternFill>
          <bgColor rgb="FFF8D7DA"/>
        </patternFill>
      </fill>
    </dxf>
    <dxf>
      <fill>
        <patternFill>
          <bgColor rgb="FFFFE8B3"/>
        </patternFill>
      </fill>
    </dxf>
    <dxf>
      <fill>
        <patternFill>
          <bgColor rgb="FFF8D7DA"/>
        </patternFill>
      </fill>
    </dxf>
    <dxf>
      <font>
        <name val="Aptos"/>
        <charset val="1"/>
        <family val="0"/>
        <b val="1"/>
        <color rgb="FF9C0006"/>
        <sz val="10"/>
      </font>
      <fill>
        <patternFill>
          <bgColor rgb="FFE6DEF0"/>
        </patternFill>
      </fill>
    </dxf>
    <dxf>
      <font>
        <name val="Aptos"/>
        <charset val="1"/>
        <family val="0"/>
        <b val="1"/>
        <color rgb="FF9C0006"/>
        <sz val="10"/>
      </font>
    </dxf>
    <dxf>
      <fill>
        <patternFill patternType="solid">
          <fgColor rgb="FFF8D7DA"/>
          <bgColor rgb="FF000000"/>
        </patternFill>
      </fill>
    </dxf>
    <dxf>
      <fill>
        <patternFill patternType="solid">
          <fgColor rgb="FFFFE8B3"/>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BCD8"/>
      <rgbColor rgb="FF7F7F7F"/>
      <rgbColor rgb="FF9999FF"/>
      <rgbColor rgb="FF993366"/>
      <rgbColor rgb="FFFFF6D6"/>
      <rgbColor rgb="FFF3EFF7"/>
      <rgbColor rgb="FF660066"/>
      <rgbColor rgb="FFFF8080"/>
      <rgbColor rgb="FF0066CC"/>
      <rgbColor rgb="FFE6DEF0"/>
      <rgbColor rgb="FF000080"/>
      <rgbColor rgb="FFFF00FF"/>
      <rgbColor rgb="FFFFFF00"/>
      <rgbColor rgb="FF00FFFF"/>
      <rgbColor rgb="FF800080"/>
      <rgbColor rgb="FF800000"/>
      <rgbColor rgb="FF008080"/>
      <rgbColor rgb="FF0000FF"/>
      <rgbColor rgb="FF00CCFF"/>
      <rgbColor rgb="FFFAFAFA"/>
      <rgbColor rgb="FFFFFBEA"/>
      <rgbColor rgb="FFFFE8B3"/>
      <rgbColor rgb="FF99CCFF"/>
      <rgbColor rgb="FFFF99CC"/>
      <rgbColor rgb="FFCC99FF"/>
      <rgbColor rgb="FFF8D7DA"/>
      <rgbColor rgb="FF3366FF"/>
      <rgbColor rgb="FF33CCCC"/>
      <rgbColor rgb="FF99CC00"/>
      <rgbColor rgb="FFFFCC00"/>
      <rgbColor rgb="FFFF9900"/>
      <rgbColor rgb="FFFF6600"/>
      <rgbColor rgb="FF6B4E8E"/>
      <rgbColor rgb="FF969696"/>
      <rgbColor rgb="FF003366"/>
      <rgbColor rgb="FF339966"/>
      <rgbColor rgb="FF003300"/>
      <rgbColor rgb="FF333300"/>
      <rgbColor rgb="FF993300"/>
      <rgbColor rgb="FF993366"/>
      <rgbColor rgb="FF5C3566"/>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95"/>
  </cols>
  <sheetData>
    <row r="1" customFormat="false" ht="15" hidden="false" customHeight="false" outlineLevel="0" collapsed="false">
      <c r="B1" s="1" t="s">
        <v>0</v>
      </c>
    </row>
    <row r="2" customFormat="false" ht="22.05" hidden="false" customHeight="false" outlineLevel="0" collapsed="false">
      <c r="B2" s="2" t="s">
        <v>1</v>
      </c>
    </row>
    <row r="3" customFormat="false" ht="15" hidden="false" customHeight="false" outlineLevel="0" collapsed="false">
      <c r="B3" s="3" t="s">
        <v>2</v>
      </c>
    </row>
    <row r="5" customFormat="false" ht="15" hidden="false" customHeight="false" outlineLevel="0" collapsed="false">
      <c r="B5" s="4" t="s">
        <v>3</v>
      </c>
      <c r="C5" s="5"/>
    </row>
    <row r="6" customFormat="false" ht="30" hidden="false" customHeight="true" outlineLevel="0" collapsed="false">
      <c r="B6" s="6" t="s">
        <v>4</v>
      </c>
      <c r="C6" s="7" t="s">
        <v>5</v>
      </c>
    </row>
    <row r="7" customFormat="false" ht="30" hidden="false" customHeight="true" outlineLevel="0" collapsed="false">
      <c r="B7" s="6" t="s">
        <v>6</v>
      </c>
      <c r="C7" s="7" t="s">
        <v>7</v>
      </c>
    </row>
    <row r="8" customFormat="false" ht="18" hidden="false" customHeight="true" outlineLevel="0" collapsed="false">
      <c r="B8" s="6" t="s">
        <v>8</v>
      </c>
      <c r="C8" s="7" t="s">
        <v>9</v>
      </c>
    </row>
    <row r="9" customFormat="false" ht="30" hidden="false" customHeight="true" outlineLevel="0" collapsed="false">
      <c r="B9" s="6" t="s">
        <v>10</v>
      </c>
      <c r="C9" s="7" t="s">
        <v>11</v>
      </c>
    </row>
    <row r="10" customFormat="false" ht="15" hidden="false" customHeight="false" outlineLevel="0" collapsed="false">
      <c r="B10" s="4" t="s">
        <v>12</v>
      </c>
      <c r="C10" s="5"/>
    </row>
    <row r="11" customFormat="false" ht="18" hidden="false" customHeight="true" outlineLevel="0" collapsed="false">
      <c r="B11" s="6" t="s">
        <v>13</v>
      </c>
      <c r="C11" s="7" t="s">
        <v>14</v>
      </c>
    </row>
    <row r="12" customFormat="false" ht="30" hidden="false" customHeight="true" outlineLevel="0" collapsed="false">
      <c r="B12" s="6" t="s">
        <v>15</v>
      </c>
      <c r="C12" s="7" t="s">
        <v>16</v>
      </c>
    </row>
    <row r="13" customFormat="false" ht="43.5" hidden="false" customHeight="true" outlineLevel="0" collapsed="false">
      <c r="B13" s="6" t="s">
        <v>17</v>
      </c>
      <c r="C13" s="7" t="s">
        <v>18</v>
      </c>
    </row>
    <row r="14" customFormat="false" ht="18" hidden="false" customHeight="true" outlineLevel="0" collapsed="false">
      <c r="B14" s="6" t="s">
        <v>19</v>
      </c>
      <c r="C14" s="7" t="s">
        <v>20</v>
      </c>
    </row>
    <row r="15" customFormat="false" ht="30" hidden="false" customHeight="true" outlineLevel="0" collapsed="false">
      <c r="B15" s="6" t="s">
        <v>21</v>
      </c>
      <c r="C15" s="7" t="s">
        <v>22</v>
      </c>
    </row>
    <row r="16" customFormat="false" ht="30" hidden="false" customHeight="true" outlineLevel="0" collapsed="false">
      <c r="B16" s="6" t="s">
        <v>23</v>
      </c>
      <c r="C16" s="7" t="s">
        <v>24</v>
      </c>
    </row>
    <row r="17" customFormat="false" ht="15" hidden="false" customHeight="false" outlineLevel="0" collapsed="false">
      <c r="B17" s="4" t="s">
        <v>25</v>
      </c>
      <c r="C17" s="5"/>
    </row>
    <row r="18" customFormat="false" ht="18" hidden="false" customHeight="true" outlineLevel="0" collapsed="false">
      <c r="B18" s="6" t="s">
        <v>26</v>
      </c>
      <c r="C18" s="7" t="s">
        <v>27</v>
      </c>
    </row>
    <row r="19" customFormat="false" ht="18" hidden="false" customHeight="true" outlineLevel="0" collapsed="false">
      <c r="B19" s="6" t="s">
        <v>28</v>
      </c>
      <c r="C19" s="7" t="s">
        <v>29</v>
      </c>
    </row>
    <row r="20" customFormat="false" ht="18" hidden="false" customHeight="true" outlineLevel="0" collapsed="false">
      <c r="B20" s="6" t="s">
        <v>30</v>
      </c>
      <c r="C20" s="7" t="s">
        <v>31</v>
      </c>
    </row>
    <row r="21" customFormat="false" ht="18" hidden="false" customHeight="true" outlineLevel="0" collapsed="false">
      <c r="B21" s="6" t="s">
        <v>32</v>
      </c>
      <c r="C21" s="7" t="s">
        <v>33</v>
      </c>
    </row>
    <row r="22" customFormat="false" ht="15" hidden="false" customHeight="false" outlineLevel="0" collapsed="false">
      <c r="B22" s="4" t="s">
        <v>34</v>
      </c>
      <c r="C22" s="5"/>
    </row>
    <row r="23" customFormat="false" ht="43.5" hidden="false" customHeight="true" outlineLevel="0" collapsed="false">
      <c r="B23" s="6" t="s">
        <v>35</v>
      </c>
      <c r="C23" s="7" t="s">
        <v>36</v>
      </c>
    </row>
    <row r="24" customFormat="false" ht="30" hidden="false" customHeight="true" outlineLevel="0" collapsed="false">
      <c r="B24" s="6" t="s">
        <v>37</v>
      </c>
      <c r="C24" s="7" t="s">
        <v>38</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B1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7"/>
    <col collapsed="false" customWidth="true" hidden="false" outlineLevel="0" max="4" min="3" style="0" width="20"/>
    <col collapsed="false" customWidth="true" hidden="false" outlineLevel="0" max="5" min="5" style="0" width="16"/>
    <col collapsed="false" customWidth="true" hidden="false" outlineLevel="0" max="6" min="6" style="0" width="12"/>
    <col collapsed="false" customWidth="true" hidden="false" outlineLevel="0" max="7" min="7" style="0" width="10"/>
    <col collapsed="false" customWidth="true" hidden="false" outlineLevel="0" max="8" min="8" style="0" width="12"/>
    <col collapsed="false" customWidth="true" hidden="false" outlineLevel="0" max="9" min="9" style="0" width="14"/>
    <col collapsed="false" customWidth="true" hidden="false" outlineLevel="0" max="10" min="10" style="0" width="20"/>
    <col collapsed="false" customWidth="true" hidden="false" outlineLevel="0" max="12" min="11" style="0" width="13"/>
    <col collapsed="false" customWidth="true" hidden="false" outlineLevel="0" max="13" min="13" style="0" width="24"/>
    <col collapsed="false" customWidth="true" hidden="false" outlineLevel="0" max="14" min="14" style="0" width="12"/>
    <col collapsed="false" customWidth="true" hidden="false" outlineLevel="0" max="15" min="15" style="0" width="11"/>
    <col collapsed="false" customWidth="true" hidden="false" outlineLevel="0" max="16" min="16" style="0" width="16"/>
    <col collapsed="false" customWidth="true" hidden="false" outlineLevel="0" max="17" min="17" style="0" width="11"/>
    <col collapsed="false" customWidth="true" hidden="false" outlineLevel="0" max="18" min="18" style="0" width="10"/>
    <col collapsed="false" customWidth="true" hidden="false" outlineLevel="0" max="20" min="19" style="0" width="12"/>
    <col collapsed="false" customWidth="true" hidden="false" outlineLevel="0" max="21" min="21" style="0" width="13"/>
    <col collapsed="false" customWidth="true" hidden="false" outlineLevel="0" max="22" min="22" style="0" width="10"/>
    <col collapsed="false" customWidth="true" hidden="false" outlineLevel="0" max="23" min="23" style="0" width="13"/>
    <col collapsed="false" customWidth="true" hidden="false" outlineLevel="0" max="24" min="24" style="0" width="11"/>
    <col collapsed="false" customWidth="true" hidden="false" outlineLevel="0" max="26" min="25" style="0" width="12"/>
    <col collapsed="false" customWidth="true" hidden="false" outlineLevel="0" max="27" min="27" style="0" width="16"/>
    <col collapsed="false" customWidth="true" hidden="false" outlineLevel="0" max="28" min="28" style="0" width="26"/>
  </cols>
  <sheetData>
    <row r="1" customFormat="false" ht="19.7" hidden="false" customHeight="false" outlineLevel="0" collapsed="false">
      <c r="A1" s="8" t="str">
        <f aca="false">Settings!B4&amp;"  –  REGISTER OF EQUIPMENT (NOISE AND VIBRATION)"</f>
        <v>[COMPANY NAME]  –  REGISTER OF EQUIPMENT (NOISE AND VIBRATION)</v>
      </c>
      <c r="B1" s="8"/>
      <c r="C1" s="8"/>
      <c r="D1" s="8"/>
      <c r="E1" s="8"/>
      <c r="F1" s="8"/>
      <c r="G1" s="8"/>
      <c r="H1" s="8"/>
      <c r="I1" s="8"/>
      <c r="J1" s="8"/>
      <c r="K1" s="8"/>
      <c r="L1" s="8"/>
      <c r="M1" s="8"/>
      <c r="N1" s="8"/>
      <c r="O1" s="8"/>
      <c r="P1" s="8"/>
      <c r="Q1" s="8"/>
      <c r="R1" s="8"/>
      <c r="S1" s="8"/>
      <c r="T1" s="8"/>
      <c r="U1" s="8"/>
      <c r="V1" s="8"/>
      <c r="W1" s="8"/>
      <c r="X1" s="8"/>
      <c r="Y1" s="8"/>
      <c r="Z1" s="8"/>
      <c r="AA1" s="8"/>
      <c r="AB1" s="8"/>
    </row>
    <row r="2" customFormat="false" ht="15" hidden="false" customHeight="false" outlineLevel="0" collapsed="false">
      <c r="A2" s="9" t="s">
        <v>39</v>
      </c>
      <c r="B2" s="9"/>
      <c r="C2" s="9"/>
      <c r="D2" s="9"/>
      <c r="E2" s="9"/>
      <c r="F2" s="9"/>
      <c r="G2" s="9"/>
      <c r="H2" s="9"/>
      <c r="I2" s="9"/>
      <c r="J2" s="9"/>
      <c r="K2" s="9"/>
      <c r="L2" s="9"/>
      <c r="M2" s="9"/>
      <c r="N2" s="9"/>
      <c r="O2" s="9"/>
      <c r="P2" s="9"/>
      <c r="Q2" s="9"/>
      <c r="R2" s="9"/>
      <c r="S2" s="9"/>
      <c r="T2" s="9"/>
      <c r="U2" s="9"/>
      <c r="V2" s="9"/>
      <c r="W2" s="9"/>
      <c r="X2" s="9"/>
      <c r="Y2" s="9"/>
      <c r="Z2" s="9"/>
      <c r="AA2" s="9"/>
      <c r="AB2" s="9"/>
    </row>
    <row r="3" customFormat="false" ht="15" hidden="false" customHeight="true" outlineLevel="0" collapsed="false">
      <c r="A3" s="10" t="s">
        <v>40</v>
      </c>
      <c r="B3" s="10"/>
      <c r="C3" s="10"/>
      <c r="D3" s="10"/>
      <c r="E3" s="10"/>
      <c r="F3" s="10"/>
      <c r="G3" s="10"/>
      <c r="H3" s="10"/>
      <c r="I3" s="10"/>
      <c r="J3" s="10"/>
      <c r="K3" s="10"/>
      <c r="L3" s="10"/>
      <c r="M3" s="10" t="s">
        <v>41</v>
      </c>
      <c r="N3" s="10"/>
      <c r="O3" s="10"/>
      <c r="P3" s="10"/>
      <c r="Q3" s="10"/>
      <c r="R3" s="10"/>
      <c r="S3" s="10"/>
      <c r="T3" s="10"/>
      <c r="U3" s="10" t="s">
        <v>42</v>
      </c>
      <c r="V3" s="10"/>
      <c r="W3" s="10"/>
      <c r="X3" s="10"/>
      <c r="Y3" s="10"/>
      <c r="Z3" s="10"/>
      <c r="AA3" s="10"/>
      <c r="AB3" s="5"/>
    </row>
    <row r="4" customFormat="false" ht="57.75" hidden="false" customHeight="true" outlineLevel="0" collapsed="false">
      <c r="A4" s="11" t="s">
        <v>43</v>
      </c>
      <c r="B4" s="11" t="s">
        <v>44</v>
      </c>
      <c r="C4" s="11" t="s">
        <v>45</v>
      </c>
      <c r="D4" s="11" t="s">
        <v>46</v>
      </c>
      <c r="E4" s="11" t="s">
        <v>47</v>
      </c>
      <c r="F4" s="11" t="s">
        <v>48</v>
      </c>
      <c r="G4" s="11" t="s">
        <v>49</v>
      </c>
      <c r="H4" s="11" t="s">
        <v>50</v>
      </c>
      <c r="I4" s="11" t="s">
        <v>51</v>
      </c>
      <c r="J4" s="11" t="s">
        <v>52</v>
      </c>
      <c r="K4" s="11" t="s">
        <v>53</v>
      </c>
      <c r="L4" s="11" t="s">
        <v>54</v>
      </c>
      <c r="M4" s="12" t="s">
        <v>55</v>
      </c>
      <c r="N4" s="11" t="s">
        <v>56</v>
      </c>
      <c r="O4" s="11" t="s">
        <v>57</v>
      </c>
      <c r="P4" s="11" t="s">
        <v>58</v>
      </c>
      <c r="Q4" s="11" t="s">
        <v>59</v>
      </c>
      <c r="R4" s="11" t="s">
        <v>60</v>
      </c>
      <c r="S4" s="11" t="s">
        <v>61</v>
      </c>
      <c r="T4" s="11" t="s">
        <v>62</v>
      </c>
      <c r="U4" s="11" t="s">
        <v>63</v>
      </c>
      <c r="V4" s="11" t="s">
        <v>64</v>
      </c>
      <c r="W4" s="11" t="s">
        <v>65</v>
      </c>
      <c r="X4" s="11" t="s">
        <v>66</v>
      </c>
      <c r="Y4" s="11" t="s">
        <v>67</v>
      </c>
      <c r="Z4" s="11" t="s">
        <v>68</v>
      </c>
      <c r="AA4" s="11" t="s">
        <v>69</v>
      </c>
      <c r="AB4" s="11" t="s">
        <v>70</v>
      </c>
    </row>
    <row r="5" customFormat="false" ht="99.75" hidden="false" customHeight="true" outlineLevel="0" collapsed="false">
      <c r="A5" s="13" t="s">
        <v>71</v>
      </c>
      <c r="B5" s="13" t="s">
        <v>72</v>
      </c>
      <c r="C5" s="13" t="s">
        <v>73</v>
      </c>
      <c r="D5" s="13" t="s">
        <v>74</v>
      </c>
      <c r="E5" s="13" t="s">
        <v>75</v>
      </c>
      <c r="F5" s="13" t="s">
        <v>72</v>
      </c>
      <c r="G5" s="13" t="s">
        <v>76</v>
      </c>
      <c r="H5" s="13" t="s">
        <v>77</v>
      </c>
      <c r="I5" s="13" t="s">
        <v>78</v>
      </c>
      <c r="J5" s="13" t="s">
        <v>79</v>
      </c>
      <c r="K5" s="13" t="s">
        <v>80</v>
      </c>
      <c r="L5" s="13" t="s">
        <v>81</v>
      </c>
      <c r="M5" s="14" t="s">
        <v>82</v>
      </c>
      <c r="N5" s="13" t="s">
        <v>83</v>
      </c>
      <c r="O5" s="13" t="s">
        <v>84</v>
      </c>
      <c r="P5" s="13" t="s">
        <v>85</v>
      </c>
      <c r="Q5" s="15" t="s">
        <v>86</v>
      </c>
      <c r="R5" s="15" t="s">
        <v>87</v>
      </c>
      <c r="S5" s="15" t="s">
        <v>88</v>
      </c>
      <c r="T5" s="15" t="s">
        <v>89</v>
      </c>
      <c r="U5" s="13" t="s">
        <v>90</v>
      </c>
      <c r="V5" s="13" t="s">
        <v>91</v>
      </c>
      <c r="W5" s="13" t="s">
        <v>92</v>
      </c>
      <c r="X5" s="15" t="s">
        <v>93</v>
      </c>
      <c r="Y5" s="15" t="s">
        <v>94</v>
      </c>
      <c r="Z5" s="15" t="s">
        <v>95</v>
      </c>
      <c r="AA5" s="15" t="s">
        <v>96</v>
      </c>
      <c r="AB5" s="13" t="s">
        <v>97</v>
      </c>
    </row>
    <row r="6" customFormat="false" ht="37.5" hidden="false" customHeight="true" outlineLevel="0" collapsed="false">
      <c r="A6" s="16" t="s">
        <v>98</v>
      </c>
      <c r="B6" s="16" t="s">
        <v>99</v>
      </c>
      <c r="C6" s="16" t="s">
        <v>100</v>
      </c>
      <c r="D6" s="16" t="s">
        <v>101</v>
      </c>
      <c r="E6" s="16"/>
      <c r="F6" s="16" t="s">
        <v>102</v>
      </c>
      <c r="G6" s="17"/>
      <c r="H6" s="18"/>
      <c r="I6" s="16" t="s">
        <v>103</v>
      </c>
      <c r="J6" s="16" t="s">
        <v>104</v>
      </c>
      <c r="K6" s="18"/>
      <c r="L6" s="16" t="s">
        <v>105</v>
      </c>
      <c r="M6" s="19"/>
      <c r="N6" s="20" t="n">
        <v>4.2</v>
      </c>
      <c r="O6" s="20" t="n">
        <v>2</v>
      </c>
      <c r="P6" s="16" t="s">
        <v>106</v>
      </c>
      <c r="Q6" s="21" t="n">
        <f aca="false">IF(N(IF(N6&lt;&gt;"",N6,IF(M6="",0,IFERROR(N(INDEX('Reference Data'!$H$6:$H$96,MATCH(M6,'Reference Data'!$A$6:$A$96,0))),0))))=0,"",ROUND((IF(N6&lt;&gt;"",N6,IF(M6="",0,IFERROR(N(INDEX('Reference Data'!$H$6:$H$96,MATCH(M6,'Reference Data'!$A$6:$A$96,0))),0)))+IF(Settings!$B$6="Yes",IF(O6&lt;&gt;"",O6,IF(M6="",0,IFERROR(N(INDEX('Reference Data'!$I$6:$I$96,MATCH(M6,'Reference Data'!$A$6:$A$96,0))),0))),0))*(1+Settings!$B$5),2))</f>
        <v>4.62</v>
      </c>
      <c r="R6" s="22" t="n">
        <f aca="false">IF(Q6="","",ROUND(2*Q6^2,1))</f>
        <v>42.7</v>
      </c>
      <c r="S6" s="23" t="n">
        <f aca="false">IF(Q6="","",IF(8*(Settings!$B$8/Q6)^2&gt;24,"&gt;24 h",8*(Settings!$B$8/Q6)^2/24))</f>
        <v>0.0976056170861366</v>
      </c>
      <c r="T6" s="23" t="n">
        <f aca="false">IF(Q6="","",IF(8*(Settings!$B$9/Q6)^2&gt;24,"&gt;24 h",8*(Settings!$B$9/Q6)^2/24))</f>
        <v>0.390422468344546</v>
      </c>
      <c r="U6" s="24" t="n">
        <v>101</v>
      </c>
      <c r="V6" s="24" t="n">
        <v>3</v>
      </c>
      <c r="W6" s="24" t="n">
        <v>112</v>
      </c>
      <c r="X6" s="22" t="n">
        <f aca="false">IF(N(IF(U6&lt;&gt;"",U6,IF(M6="",0,IFERROR(N(INDEX('Reference Data'!$J$6:$J$96,MATCH(M6,'Reference Data'!$A$6:$A$96,0))),0))))=0,"",IF(U6&lt;&gt;"",U6,IF(M6="",0,IFERROR(N(INDEX('Reference Data'!$J$6:$J$96,MATCH(M6,'Reference Data'!$A$6:$A$96,0))),0)))+IF(Settings!$B$7="Yes",IF(V6&lt;&gt;"",V6,IF(M6="",0,IFERROR(N(INDEX('Reference Data'!$K$6:$K$96,MATCH(M6,'Reference Data'!$A$6:$A$96,0))),0))),0))</f>
        <v>101</v>
      </c>
      <c r="Y6" s="23" t="n">
        <f aca="false">IF(X6="","",IF(8*10^((Settings!$B$12-X6)/10)&gt;24,"&gt;24 h",8*10^((Settings!$B$12-X6)/10)/24))</f>
        <v>0.00264776078241427</v>
      </c>
      <c r="Z6" s="23" t="n">
        <f aca="false">IF(X6="","",IF(8*10^((Settings!$B$13-X6)/10)&gt;24,"&gt;24 h",8*10^((Settings!$B$13-X6)/10)/24))</f>
        <v>0.0083729547716986</v>
      </c>
      <c r="AA6" s="25" t="str">
        <f aca="false">IF(X6="",IF(M6="","","Not published – assume YES"),IF(X6&gt;=Settings!$B$13,"YES – must be worn",IF(X6&gt;=Settings!$B$12,"Provide – advised","Not normally needed")))</f>
        <v>YES – must be worn</v>
      </c>
      <c r="AB6" s="16" t="s">
        <v>107</v>
      </c>
    </row>
    <row r="7" customFormat="false" ht="37.5" hidden="false" customHeight="true" outlineLevel="0" collapsed="false">
      <c r="A7" s="16" t="s">
        <v>108</v>
      </c>
      <c r="B7" s="16" t="s">
        <v>99</v>
      </c>
      <c r="C7" s="16" t="s">
        <v>109</v>
      </c>
      <c r="D7" s="16" t="s">
        <v>110</v>
      </c>
      <c r="E7" s="16"/>
      <c r="F7" s="16" t="s">
        <v>102</v>
      </c>
      <c r="G7" s="17"/>
      <c r="H7" s="18"/>
      <c r="I7" s="16" t="s">
        <v>111</v>
      </c>
      <c r="J7" s="16" t="s">
        <v>104</v>
      </c>
      <c r="K7" s="18"/>
      <c r="L7" s="16" t="s">
        <v>105</v>
      </c>
      <c r="M7" s="19" t="s">
        <v>110</v>
      </c>
      <c r="N7" s="20"/>
      <c r="O7" s="20"/>
      <c r="P7" s="16"/>
      <c r="Q7" s="21" t="n">
        <f aca="false">IF(N(IF(N7&lt;&gt;"",N7,IF(M7="",0,IFERROR(N(INDEX('Reference Data'!$H$6:$H$96,MATCH(M7,'Reference Data'!$A$6:$A$96,0))),0))))=0,"",ROUND((IF(N7&lt;&gt;"",N7,IF(M7="",0,IFERROR(N(INDEX('Reference Data'!$H$6:$H$96,MATCH(M7,'Reference Data'!$A$6:$A$96,0))),0)))+IF(Settings!$B$6="Yes",IF(O7&lt;&gt;"",O7,IF(M7="",0,IFERROR(N(INDEX('Reference Data'!$I$6:$I$96,MATCH(M7,'Reference Data'!$A$6:$A$96,0))),0))),0))*(1+Settings!$B$5),2))</f>
        <v>3.85</v>
      </c>
      <c r="R7" s="22" t="n">
        <f aca="false">IF(Q7="","",ROUND(2*Q7^2,1))</f>
        <v>29.6</v>
      </c>
      <c r="S7" s="23" t="n">
        <f aca="false">IF(Q7="","",IF(8*(Settings!$B$8/Q7)^2&gt;24,"&gt;24 h",8*(Settings!$B$8/Q7)^2/24))</f>
        <v>0.140552088604037</v>
      </c>
      <c r="T7" s="23" t="n">
        <f aca="false">IF(Q7="","",IF(8*(Settings!$B$9/Q7)^2&gt;24,"&gt;24 h",8*(Settings!$B$9/Q7)^2/24))</f>
        <v>0.562208354416147</v>
      </c>
      <c r="U7" s="24"/>
      <c r="V7" s="24"/>
      <c r="W7" s="24"/>
      <c r="X7" s="22" t="n">
        <f aca="false">IF(N(IF(U7&lt;&gt;"",U7,IF(M7="",0,IFERROR(N(INDEX('Reference Data'!$J$6:$J$96,MATCH(M7,'Reference Data'!$A$6:$A$96,0))),0))))=0,"",IF(U7&lt;&gt;"",U7,IF(M7="",0,IFERROR(N(INDEX('Reference Data'!$J$6:$J$96,MATCH(M7,'Reference Data'!$A$6:$A$96,0))),0)))+IF(Settings!$B$7="Yes",IF(V7&lt;&gt;"",V7,IF(M7="",0,IFERROR(N(INDEX('Reference Data'!$K$6:$K$96,MATCH(M7,'Reference Data'!$A$6:$A$96,0))),0))),0))</f>
        <v>100</v>
      </c>
      <c r="Y7" s="23" t="n">
        <f aca="false">IF(X7="","",IF(8*10^((Settings!$B$12-X7)/10)&gt;24,"&gt;24 h",8*10^((Settings!$B$12-X7)/10)/24))</f>
        <v>0.00333333333333333</v>
      </c>
      <c r="Z7" s="23" t="n">
        <f aca="false">IF(X7="","",IF(8*10^((Settings!$B$13-X7)/10)&gt;24,"&gt;24 h",8*10^((Settings!$B$13-X7)/10)/24))</f>
        <v>0.0105409255338946</v>
      </c>
      <c r="AA7" s="25" t="str">
        <f aca="false">IF(X7="",IF(M7="","","Not published – assume YES"),IF(X7&gt;=Settings!$B$13,"YES – must be worn",IF(X7&gt;=Settings!$B$12,"Provide – advised","Not normally needed")))</f>
        <v>YES – must be worn</v>
      </c>
      <c r="AB7" s="16" t="s">
        <v>112</v>
      </c>
    </row>
    <row r="8" customFormat="false" ht="37.5" hidden="false" customHeight="true" outlineLevel="0" collapsed="false">
      <c r="A8" s="16" t="s">
        <v>113</v>
      </c>
      <c r="B8" s="16" t="s">
        <v>114</v>
      </c>
      <c r="C8" s="16" t="s">
        <v>115</v>
      </c>
      <c r="D8" s="16" t="s">
        <v>116</v>
      </c>
      <c r="E8" s="16"/>
      <c r="F8" s="16" t="s">
        <v>117</v>
      </c>
      <c r="G8" s="17"/>
      <c r="H8" s="18"/>
      <c r="I8" s="16" t="s">
        <v>118</v>
      </c>
      <c r="J8" s="16" t="s">
        <v>119</v>
      </c>
      <c r="K8" s="18"/>
      <c r="L8" s="16" t="s">
        <v>105</v>
      </c>
      <c r="M8" s="19" t="s">
        <v>116</v>
      </c>
      <c r="N8" s="20"/>
      <c r="O8" s="20"/>
      <c r="P8" s="16"/>
      <c r="Q8" s="21" t="str">
        <f aca="false">IF(N(IF(N8&lt;&gt;"",N8,IF(M8="",0,IFERROR(N(INDEX('Reference Data'!$H$6:$H$96,MATCH(M8,'Reference Data'!$A$6:$A$96,0))),0))))=0,"",ROUND((IF(N8&lt;&gt;"",N8,IF(M8="",0,IFERROR(N(INDEX('Reference Data'!$H$6:$H$96,MATCH(M8,'Reference Data'!$A$6:$A$96,0))),0)))+IF(Settings!$B$6="Yes",IF(O8&lt;&gt;"",O8,IF(M8="",0,IFERROR(N(INDEX('Reference Data'!$I$6:$I$96,MATCH(M8,'Reference Data'!$A$6:$A$96,0))),0))),0))*(1+Settings!$B$5),2))</f>
        <v/>
      </c>
      <c r="R8" s="22" t="str">
        <f aca="false">IF(Q8="","",ROUND(2*Q8^2,1))</f>
        <v/>
      </c>
      <c r="S8" s="23" t="str">
        <f aca="false">IF(Q8="","",IF(8*(Settings!$B$8/Q8)^2&gt;24,"&gt;24 h",8*(Settings!$B$8/Q8)^2/24))</f>
        <v/>
      </c>
      <c r="T8" s="23" t="str">
        <f aca="false">IF(Q8="","",IF(8*(Settings!$B$9/Q8)^2&gt;24,"&gt;24 h",8*(Settings!$B$9/Q8)^2/24))</f>
        <v/>
      </c>
      <c r="U8" s="24"/>
      <c r="V8" s="24"/>
      <c r="W8" s="24"/>
      <c r="X8" s="22" t="n">
        <f aca="false">IF(N(IF(U8&lt;&gt;"",U8,IF(M8="",0,IFERROR(N(INDEX('Reference Data'!$J$6:$J$96,MATCH(M8,'Reference Data'!$A$6:$A$96,0))),0))))=0,"",IF(U8&lt;&gt;"",U8,IF(M8="",0,IFERROR(N(INDEX('Reference Data'!$J$6:$J$96,MATCH(M8,'Reference Data'!$A$6:$A$96,0))),0)))+IF(Settings!$B$7="Yes",IF(V8&lt;&gt;"",V8,IF(M8="",0,IFERROR(N(INDEX('Reference Data'!$K$6:$K$96,MATCH(M8,'Reference Data'!$A$6:$A$96,0))),0))),0))</f>
        <v>94</v>
      </c>
      <c r="Y8" s="23" t="n">
        <f aca="false">IF(X8="","",IF(8*10^((Settings!$B$12-X8)/10)&gt;24,"&gt;24 h",8*10^((Settings!$B$12-X8)/10)/24))</f>
        <v>0.0132702390184499</v>
      </c>
      <c r="Z8" s="23" t="n">
        <f aca="false">IF(X8="","",IF(8*10^((Settings!$B$13-X8)/10)&gt;24,"&gt;24 h",8*10^((Settings!$B$13-X8)/10)/24))</f>
        <v>0.0419641803931389</v>
      </c>
      <c r="AA8" s="25" t="str">
        <f aca="false">IF(X8="",IF(M8="","","Not published – assume YES"),IF(X8&gt;=Settings!$B$13,"YES – must be worn",IF(X8&gt;=Settings!$B$12,"Provide – advised","Not normally needed")))</f>
        <v>YES – must be worn</v>
      </c>
      <c r="AB8" s="16" t="s">
        <v>120</v>
      </c>
    </row>
    <row r="9" customFormat="false" ht="19.5" hidden="false" customHeight="true" outlineLevel="0" collapsed="false">
      <c r="A9" s="26"/>
      <c r="B9" s="26"/>
      <c r="C9" s="26"/>
      <c r="D9" s="26"/>
      <c r="E9" s="26"/>
      <c r="F9" s="26"/>
      <c r="G9" s="27"/>
      <c r="H9" s="28"/>
      <c r="I9" s="26"/>
      <c r="J9" s="26"/>
      <c r="K9" s="28"/>
      <c r="L9" s="26"/>
      <c r="M9" s="29"/>
      <c r="N9" s="30"/>
      <c r="O9" s="30"/>
      <c r="P9" s="26"/>
      <c r="Q9" s="31" t="str">
        <f aca="false">IF(N(IF(N9&lt;&gt;"",N9,IF(M9="",0,IFERROR(N(INDEX('Reference Data'!$H$6:$H$96,MATCH(M9,'Reference Data'!$A$6:$A$96,0))),0))))=0,"",ROUND((IF(N9&lt;&gt;"",N9,IF(M9="",0,IFERROR(N(INDEX('Reference Data'!$H$6:$H$96,MATCH(M9,'Reference Data'!$A$6:$A$96,0))),0)))+IF(Settings!$B$6="Yes",IF(O9&lt;&gt;"",O9,IF(M9="",0,IFERROR(N(INDEX('Reference Data'!$I$6:$I$96,MATCH(M9,'Reference Data'!$A$6:$A$96,0))),0))),0))*(1+Settings!$B$5),2))</f>
        <v/>
      </c>
      <c r="R9" s="32" t="str">
        <f aca="false">IF(Q9="","",ROUND(2*Q9^2,1))</f>
        <v/>
      </c>
      <c r="S9" s="33" t="str">
        <f aca="false">IF(Q9="","",IF(8*(Settings!$B$8/Q9)^2&gt;24,"&gt;24 h",8*(Settings!$B$8/Q9)^2/24))</f>
        <v/>
      </c>
      <c r="T9" s="33" t="str">
        <f aca="false">IF(Q9="","",IF(8*(Settings!$B$9/Q9)^2&gt;24,"&gt;24 h",8*(Settings!$B$9/Q9)^2/24))</f>
        <v/>
      </c>
      <c r="U9" s="34"/>
      <c r="V9" s="34"/>
      <c r="W9" s="34"/>
      <c r="X9" s="32" t="str">
        <f aca="false">IF(N(IF(U9&lt;&gt;"",U9,IF(M9="",0,IFERROR(N(INDEX('Reference Data'!$J$6:$J$96,MATCH(M9,'Reference Data'!$A$6:$A$96,0))),0))))=0,"",IF(U9&lt;&gt;"",U9,IF(M9="",0,IFERROR(N(INDEX('Reference Data'!$J$6:$J$96,MATCH(M9,'Reference Data'!$A$6:$A$96,0))),0)))+IF(Settings!$B$7="Yes",IF(V9&lt;&gt;"",V9,IF(M9="",0,IFERROR(N(INDEX('Reference Data'!$K$6:$K$96,MATCH(M9,'Reference Data'!$A$6:$A$96,0))),0))),0))</f>
        <v/>
      </c>
      <c r="Y9" s="35" t="str">
        <f aca="false">IF(X9="","",IF(8*10^((Settings!$B$12-X9)/10)&gt;24,"&gt;24 h",8*10^((Settings!$B$12-X9)/10)/24))</f>
        <v/>
      </c>
      <c r="Z9" s="35" t="str">
        <f aca="false">IF(X9="","",IF(8*10^((Settings!$B$13-X9)/10)&gt;24,"&gt;24 h",8*10^((Settings!$B$13-X9)/10)/24))</f>
        <v/>
      </c>
      <c r="AA9" s="36" t="str">
        <f aca="false">IF(X9="",IF(M9="","","Not published – assume YES"),IF(X9&gt;=Settings!$B$13,"YES – must be worn",IF(X9&gt;=Settings!$B$12,"Provide – advised","Not normally needed")))</f>
        <v/>
      </c>
      <c r="AB9" s="26"/>
    </row>
    <row r="10" customFormat="false" ht="19.5" hidden="false" customHeight="true" outlineLevel="0" collapsed="false">
      <c r="A10" s="26"/>
      <c r="B10" s="26"/>
      <c r="C10" s="26"/>
      <c r="D10" s="26"/>
      <c r="E10" s="26"/>
      <c r="F10" s="26"/>
      <c r="G10" s="27"/>
      <c r="H10" s="28"/>
      <c r="I10" s="26"/>
      <c r="J10" s="26"/>
      <c r="K10" s="28"/>
      <c r="L10" s="26"/>
      <c r="M10" s="29"/>
      <c r="N10" s="30"/>
      <c r="O10" s="30"/>
      <c r="P10" s="26"/>
      <c r="Q10" s="31" t="str">
        <f aca="false">IF(N(IF(N10&lt;&gt;"",N10,IF(M10="",0,IFERROR(N(INDEX('Reference Data'!$H$6:$H$96,MATCH(M10,'Reference Data'!$A$6:$A$96,0))),0))))=0,"",ROUND((IF(N10&lt;&gt;"",N10,IF(M10="",0,IFERROR(N(INDEX('Reference Data'!$H$6:$H$96,MATCH(M10,'Reference Data'!$A$6:$A$96,0))),0)))+IF(Settings!$B$6="Yes",IF(O10&lt;&gt;"",O10,IF(M10="",0,IFERROR(N(INDEX('Reference Data'!$I$6:$I$96,MATCH(M10,'Reference Data'!$A$6:$A$96,0))),0))),0))*(1+Settings!$B$5),2))</f>
        <v/>
      </c>
      <c r="R10" s="32" t="str">
        <f aca="false">IF(Q10="","",ROUND(2*Q10^2,1))</f>
        <v/>
      </c>
      <c r="S10" s="33" t="str">
        <f aca="false">IF(Q10="","",IF(8*(Settings!$B$8/Q10)^2&gt;24,"&gt;24 h",8*(Settings!$B$8/Q10)^2/24))</f>
        <v/>
      </c>
      <c r="T10" s="33" t="str">
        <f aca="false">IF(Q10="","",IF(8*(Settings!$B$9/Q10)^2&gt;24,"&gt;24 h",8*(Settings!$B$9/Q10)^2/24))</f>
        <v/>
      </c>
      <c r="U10" s="34"/>
      <c r="V10" s="34"/>
      <c r="W10" s="34"/>
      <c r="X10" s="32" t="str">
        <f aca="false">IF(N(IF(U10&lt;&gt;"",U10,IF(M10="",0,IFERROR(N(INDEX('Reference Data'!$J$6:$J$96,MATCH(M10,'Reference Data'!$A$6:$A$96,0))),0))))=0,"",IF(U10&lt;&gt;"",U10,IF(M10="",0,IFERROR(N(INDEX('Reference Data'!$J$6:$J$96,MATCH(M10,'Reference Data'!$A$6:$A$96,0))),0)))+IF(Settings!$B$7="Yes",IF(V10&lt;&gt;"",V10,IF(M10="",0,IFERROR(N(INDEX('Reference Data'!$K$6:$K$96,MATCH(M10,'Reference Data'!$A$6:$A$96,0))),0))),0))</f>
        <v/>
      </c>
      <c r="Y10" s="35" t="str">
        <f aca="false">IF(X10="","",IF(8*10^((Settings!$B$12-X10)/10)&gt;24,"&gt;24 h",8*10^((Settings!$B$12-X10)/10)/24))</f>
        <v/>
      </c>
      <c r="Z10" s="35" t="str">
        <f aca="false">IF(X10="","",IF(8*10^((Settings!$B$13-X10)/10)&gt;24,"&gt;24 h",8*10^((Settings!$B$13-X10)/10)/24))</f>
        <v/>
      </c>
      <c r="AA10" s="36" t="str">
        <f aca="false">IF(X10="",IF(M10="","","Not published – assume YES"),IF(X10&gt;=Settings!$B$13,"YES – must be worn",IF(X10&gt;=Settings!$B$12,"Provide – advised","Not normally needed")))</f>
        <v/>
      </c>
      <c r="AB10" s="26"/>
    </row>
    <row r="11" customFormat="false" ht="19.5" hidden="false" customHeight="true" outlineLevel="0" collapsed="false">
      <c r="A11" s="26"/>
      <c r="B11" s="26"/>
      <c r="C11" s="26"/>
      <c r="D11" s="26"/>
      <c r="E11" s="26"/>
      <c r="F11" s="26"/>
      <c r="G11" s="27"/>
      <c r="H11" s="28"/>
      <c r="I11" s="26"/>
      <c r="J11" s="26"/>
      <c r="K11" s="28"/>
      <c r="L11" s="26"/>
      <c r="M11" s="29"/>
      <c r="N11" s="30"/>
      <c r="O11" s="30"/>
      <c r="P11" s="26"/>
      <c r="Q11" s="31" t="str">
        <f aca="false">IF(N(IF(N11&lt;&gt;"",N11,IF(M11="",0,IFERROR(N(INDEX('Reference Data'!$H$6:$H$96,MATCH(M11,'Reference Data'!$A$6:$A$96,0))),0))))=0,"",ROUND((IF(N11&lt;&gt;"",N11,IF(M11="",0,IFERROR(N(INDEX('Reference Data'!$H$6:$H$96,MATCH(M11,'Reference Data'!$A$6:$A$96,0))),0)))+IF(Settings!$B$6="Yes",IF(O11&lt;&gt;"",O11,IF(M11="",0,IFERROR(N(INDEX('Reference Data'!$I$6:$I$96,MATCH(M11,'Reference Data'!$A$6:$A$96,0))),0))),0))*(1+Settings!$B$5),2))</f>
        <v/>
      </c>
      <c r="R11" s="32" t="str">
        <f aca="false">IF(Q11="","",ROUND(2*Q11^2,1))</f>
        <v/>
      </c>
      <c r="S11" s="33" t="str">
        <f aca="false">IF(Q11="","",IF(8*(Settings!$B$8/Q11)^2&gt;24,"&gt;24 h",8*(Settings!$B$8/Q11)^2/24))</f>
        <v/>
      </c>
      <c r="T11" s="33" t="str">
        <f aca="false">IF(Q11="","",IF(8*(Settings!$B$9/Q11)^2&gt;24,"&gt;24 h",8*(Settings!$B$9/Q11)^2/24))</f>
        <v/>
      </c>
      <c r="U11" s="34"/>
      <c r="V11" s="34"/>
      <c r="W11" s="34"/>
      <c r="X11" s="32" t="str">
        <f aca="false">IF(N(IF(U11&lt;&gt;"",U11,IF(M11="",0,IFERROR(N(INDEX('Reference Data'!$J$6:$J$96,MATCH(M11,'Reference Data'!$A$6:$A$96,0))),0))))=0,"",IF(U11&lt;&gt;"",U11,IF(M11="",0,IFERROR(N(INDEX('Reference Data'!$J$6:$J$96,MATCH(M11,'Reference Data'!$A$6:$A$96,0))),0)))+IF(Settings!$B$7="Yes",IF(V11&lt;&gt;"",V11,IF(M11="",0,IFERROR(N(INDEX('Reference Data'!$K$6:$K$96,MATCH(M11,'Reference Data'!$A$6:$A$96,0))),0))),0))</f>
        <v/>
      </c>
      <c r="Y11" s="35" t="str">
        <f aca="false">IF(X11="","",IF(8*10^((Settings!$B$12-X11)/10)&gt;24,"&gt;24 h",8*10^((Settings!$B$12-X11)/10)/24))</f>
        <v/>
      </c>
      <c r="Z11" s="35" t="str">
        <f aca="false">IF(X11="","",IF(8*10^((Settings!$B$13-X11)/10)&gt;24,"&gt;24 h",8*10^((Settings!$B$13-X11)/10)/24))</f>
        <v/>
      </c>
      <c r="AA11" s="36" t="str">
        <f aca="false">IF(X11="",IF(M11="","","Not published – assume YES"),IF(X11&gt;=Settings!$B$13,"YES – must be worn",IF(X11&gt;=Settings!$B$12,"Provide – advised","Not normally needed")))</f>
        <v/>
      </c>
      <c r="AB11" s="26"/>
    </row>
    <row r="12" customFormat="false" ht="19.5" hidden="false" customHeight="true" outlineLevel="0" collapsed="false">
      <c r="A12" s="26"/>
      <c r="B12" s="26"/>
      <c r="C12" s="26"/>
      <c r="D12" s="26"/>
      <c r="E12" s="26"/>
      <c r="F12" s="26"/>
      <c r="G12" s="27"/>
      <c r="H12" s="28"/>
      <c r="I12" s="26"/>
      <c r="J12" s="26"/>
      <c r="K12" s="28"/>
      <c r="L12" s="26"/>
      <c r="M12" s="29"/>
      <c r="N12" s="30"/>
      <c r="O12" s="30"/>
      <c r="P12" s="26"/>
      <c r="Q12" s="31" t="str">
        <f aca="false">IF(N(IF(N12&lt;&gt;"",N12,IF(M12="",0,IFERROR(N(INDEX('Reference Data'!$H$6:$H$96,MATCH(M12,'Reference Data'!$A$6:$A$96,0))),0))))=0,"",ROUND((IF(N12&lt;&gt;"",N12,IF(M12="",0,IFERROR(N(INDEX('Reference Data'!$H$6:$H$96,MATCH(M12,'Reference Data'!$A$6:$A$96,0))),0)))+IF(Settings!$B$6="Yes",IF(O12&lt;&gt;"",O12,IF(M12="",0,IFERROR(N(INDEX('Reference Data'!$I$6:$I$96,MATCH(M12,'Reference Data'!$A$6:$A$96,0))),0))),0))*(1+Settings!$B$5),2))</f>
        <v/>
      </c>
      <c r="R12" s="32" t="str">
        <f aca="false">IF(Q12="","",ROUND(2*Q12^2,1))</f>
        <v/>
      </c>
      <c r="S12" s="33" t="str">
        <f aca="false">IF(Q12="","",IF(8*(Settings!$B$8/Q12)^2&gt;24,"&gt;24 h",8*(Settings!$B$8/Q12)^2/24))</f>
        <v/>
      </c>
      <c r="T12" s="33" t="str">
        <f aca="false">IF(Q12="","",IF(8*(Settings!$B$9/Q12)^2&gt;24,"&gt;24 h",8*(Settings!$B$9/Q12)^2/24))</f>
        <v/>
      </c>
      <c r="U12" s="34"/>
      <c r="V12" s="34"/>
      <c r="W12" s="34"/>
      <c r="X12" s="32" t="str">
        <f aca="false">IF(N(IF(U12&lt;&gt;"",U12,IF(M12="",0,IFERROR(N(INDEX('Reference Data'!$J$6:$J$96,MATCH(M12,'Reference Data'!$A$6:$A$96,0))),0))))=0,"",IF(U12&lt;&gt;"",U12,IF(M12="",0,IFERROR(N(INDEX('Reference Data'!$J$6:$J$96,MATCH(M12,'Reference Data'!$A$6:$A$96,0))),0)))+IF(Settings!$B$7="Yes",IF(V12&lt;&gt;"",V12,IF(M12="",0,IFERROR(N(INDEX('Reference Data'!$K$6:$K$96,MATCH(M12,'Reference Data'!$A$6:$A$96,0))),0))),0))</f>
        <v/>
      </c>
      <c r="Y12" s="35" t="str">
        <f aca="false">IF(X12="","",IF(8*10^((Settings!$B$12-X12)/10)&gt;24,"&gt;24 h",8*10^((Settings!$B$12-X12)/10)/24))</f>
        <v/>
      </c>
      <c r="Z12" s="35" t="str">
        <f aca="false">IF(X12="","",IF(8*10^((Settings!$B$13-X12)/10)&gt;24,"&gt;24 h",8*10^((Settings!$B$13-X12)/10)/24))</f>
        <v/>
      </c>
      <c r="AA12" s="36" t="str">
        <f aca="false">IF(X12="",IF(M12="","","Not published – assume YES"),IF(X12&gt;=Settings!$B$13,"YES – must be worn",IF(X12&gt;=Settings!$B$12,"Provide – advised","Not normally needed")))</f>
        <v/>
      </c>
      <c r="AB12" s="26"/>
    </row>
    <row r="13" customFormat="false" ht="19.5" hidden="false" customHeight="true" outlineLevel="0" collapsed="false">
      <c r="A13" s="26"/>
      <c r="B13" s="26"/>
      <c r="C13" s="26"/>
      <c r="D13" s="26"/>
      <c r="E13" s="26"/>
      <c r="F13" s="26"/>
      <c r="G13" s="27"/>
      <c r="H13" s="28"/>
      <c r="I13" s="26"/>
      <c r="J13" s="26"/>
      <c r="K13" s="28"/>
      <c r="L13" s="26"/>
      <c r="M13" s="29"/>
      <c r="N13" s="30"/>
      <c r="O13" s="30"/>
      <c r="P13" s="26"/>
      <c r="Q13" s="31" t="str">
        <f aca="false">IF(N(IF(N13&lt;&gt;"",N13,IF(M13="",0,IFERROR(N(INDEX('Reference Data'!$H$6:$H$96,MATCH(M13,'Reference Data'!$A$6:$A$96,0))),0))))=0,"",ROUND((IF(N13&lt;&gt;"",N13,IF(M13="",0,IFERROR(N(INDEX('Reference Data'!$H$6:$H$96,MATCH(M13,'Reference Data'!$A$6:$A$96,0))),0)))+IF(Settings!$B$6="Yes",IF(O13&lt;&gt;"",O13,IF(M13="",0,IFERROR(N(INDEX('Reference Data'!$I$6:$I$96,MATCH(M13,'Reference Data'!$A$6:$A$96,0))),0))),0))*(1+Settings!$B$5),2))</f>
        <v/>
      </c>
      <c r="R13" s="32" t="str">
        <f aca="false">IF(Q13="","",ROUND(2*Q13^2,1))</f>
        <v/>
      </c>
      <c r="S13" s="33" t="str">
        <f aca="false">IF(Q13="","",IF(8*(Settings!$B$8/Q13)^2&gt;24,"&gt;24 h",8*(Settings!$B$8/Q13)^2/24))</f>
        <v/>
      </c>
      <c r="T13" s="33" t="str">
        <f aca="false">IF(Q13="","",IF(8*(Settings!$B$9/Q13)^2&gt;24,"&gt;24 h",8*(Settings!$B$9/Q13)^2/24))</f>
        <v/>
      </c>
      <c r="U13" s="34"/>
      <c r="V13" s="34"/>
      <c r="W13" s="34"/>
      <c r="X13" s="32" t="str">
        <f aca="false">IF(N(IF(U13&lt;&gt;"",U13,IF(M13="",0,IFERROR(N(INDEX('Reference Data'!$J$6:$J$96,MATCH(M13,'Reference Data'!$A$6:$A$96,0))),0))))=0,"",IF(U13&lt;&gt;"",U13,IF(M13="",0,IFERROR(N(INDEX('Reference Data'!$J$6:$J$96,MATCH(M13,'Reference Data'!$A$6:$A$96,0))),0)))+IF(Settings!$B$7="Yes",IF(V13&lt;&gt;"",V13,IF(M13="",0,IFERROR(N(INDEX('Reference Data'!$K$6:$K$96,MATCH(M13,'Reference Data'!$A$6:$A$96,0))),0))),0))</f>
        <v/>
      </c>
      <c r="Y13" s="35" t="str">
        <f aca="false">IF(X13="","",IF(8*10^((Settings!$B$12-X13)/10)&gt;24,"&gt;24 h",8*10^((Settings!$B$12-X13)/10)/24))</f>
        <v/>
      </c>
      <c r="Z13" s="35" t="str">
        <f aca="false">IF(X13="","",IF(8*10^((Settings!$B$13-X13)/10)&gt;24,"&gt;24 h",8*10^((Settings!$B$13-X13)/10)/24))</f>
        <v/>
      </c>
      <c r="AA13" s="36" t="str">
        <f aca="false">IF(X13="",IF(M13="","","Not published – assume YES"),IF(X13&gt;=Settings!$B$13,"YES – must be worn",IF(X13&gt;=Settings!$B$12,"Provide – advised","Not normally needed")))</f>
        <v/>
      </c>
      <c r="AB13" s="26"/>
    </row>
    <row r="14" customFormat="false" ht="19.5" hidden="false" customHeight="true" outlineLevel="0" collapsed="false">
      <c r="A14" s="26"/>
      <c r="B14" s="26"/>
      <c r="C14" s="26"/>
      <c r="D14" s="26"/>
      <c r="E14" s="26"/>
      <c r="F14" s="26"/>
      <c r="G14" s="27"/>
      <c r="H14" s="28"/>
      <c r="I14" s="26"/>
      <c r="J14" s="26"/>
      <c r="K14" s="28"/>
      <c r="L14" s="26"/>
      <c r="M14" s="29"/>
      <c r="N14" s="30"/>
      <c r="O14" s="30"/>
      <c r="P14" s="26"/>
      <c r="Q14" s="31" t="str">
        <f aca="false">IF(N(IF(N14&lt;&gt;"",N14,IF(M14="",0,IFERROR(N(INDEX('Reference Data'!$H$6:$H$96,MATCH(M14,'Reference Data'!$A$6:$A$96,0))),0))))=0,"",ROUND((IF(N14&lt;&gt;"",N14,IF(M14="",0,IFERROR(N(INDEX('Reference Data'!$H$6:$H$96,MATCH(M14,'Reference Data'!$A$6:$A$96,0))),0)))+IF(Settings!$B$6="Yes",IF(O14&lt;&gt;"",O14,IF(M14="",0,IFERROR(N(INDEX('Reference Data'!$I$6:$I$96,MATCH(M14,'Reference Data'!$A$6:$A$96,0))),0))),0))*(1+Settings!$B$5),2))</f>
        <v/>
      </c>
      <c r="R14" s="32" t="str">
        <f aca="false">IF(Q14="","",ROUND(2*Q14^2,1))</f>
        <v/>
      </c>
      <c r="S14" s="33" t="str">
        <f aca="false">IF(Q14="","",IF(8*(Settings!$B$8/Q14)^2&gt;24,"&gt;24 h",8*(Settings!$B$8/Q14)^2/24))</f>
        <v/>
      </c>
      <c r="T14" s="33" t="str">
        <f aca="false">IF(Q14="","",IF(8*(Settings!$B$9/Q14)^2&gt;24,"&gt;24 h",8*(Settings!$B$9/Q14)^2/24))</f>
        <v/>
      </c>
      <c r="U14" s="34"/>
      <c r="V14" s="34"/>
      <c r="W14" s="34"/>
      <c r="X14" s="32" t="str">
        <f aca="false">IF(N(IF(U14&lt;&gt;"",U14,IF(M14="",0,IFERROR(N(INDEX('Reference Data'!$J$6:$J$96,MATCH(M14,'Reference Data'!$A$6:$A$96,0))),0))))=0,"",IF(U14&lt;&gt;"",U14,IF(M14="",0,IFERROR(N(INDEX('Reference Data'!$J$6:$J$96,MATCH(M14,'Reference Data'!$A$6:$A$96,0))),0)))+IF(Settings!$B$7="Yes",IF(V14&lt;&gt;"",V14,IF(M14="",0,IFERROR(N(INDEX('Reference Data'!$K$6:$K$96,MATCH(M14,'Reference Data'!$A$6:$A$96,0))),0))),0))</f>
        <v/>
      </c>
      <c r="Y14" s="35" t="str">
        <f aca="false">IF(X14="","",IF(8*10^((Settings!$B$12-X14)/10)&gt;24,"&gt;24 h",8*10^((Settings!$B$12-X14)/10)/24))</f>
        <v/>
      </c>
      <c r="Z14" s="35" t="str">
        <f aca="false">IF(X14="","",IF(8*10^((Settings!$B$13-X14)/10)&gt;24,"&gt;24 h",8*10^((Settings!$B$13-X14)/10)/24))</f>
        <v/>
      </c>
      <c r="AA14" s="36" t="str">
        <f aca="false">IF(X14="",IF(M14="","","Not published – assume YES"),IF(X14&gt;=Settings!$B$13,"YES – must be worn",IF(X14&gt;=Settings!$B$12,"Provide – advised","Not normally needed")))</f>
        <v/>
      </c>
      <c r="AB14" s="26"/>
    </row>
    <row r="15" customFormat="false" ht="19.5" hidden="false" customHeight="true" outlineLevel="0" collapsed="false">
      <c r="A15" s="26"/>
      <c r="B15" s="26"/>
      <c r="C15" s="26"/>
      <c r="D15" s="26"/>
      <c r="E15" s="26"/>
      <c r="F15" s="26"/>
      <c r="G15" s="27"/>
      <c r="H15" s="28"/>
      <c r="I15" s="26"/>
      <c r="J15" s="26"/>
      <c r="K15" s="28"/>
      <c r="L15" s="26"/>
      <c r="M15" s="29"/>
      <c r="N15" s="30"/>
      <c r="O15" s="30"/>
      <c r="P15" s="26"/>
      <c r="Q15" s="31" t="str">
        <f aca="false">IF(N(IF(N15&lt;&gt;"",N15,IF(M15="",0,IFERROR(N(INDEX('Reference Data'!$H$6:$H$96,MATCH(M15,'Reference Data'!$A$6:$A$96,0))),0))))=0,"",ROUND((IF(N15&lt;&gt;"",N15,IF(M15="",0,IFERROR(N(INDEX('Reference Data'!$H$6:$H$96,MATCH(M15,'Reference Data'!$A$6:$A$96,0))),0)))+IF(Settings!$B$6="Yes",IF(O15&lt;&gt;"",O15,IF(M15="",0,IFERROR(N(INDEX('Reference Data'!$I$6:$I$96,MATCH(M15,'Reference Data'!$A$6:$A$96,0))),0))),0))*(1+Settings!$B$5),2))</f>
        <v/>
      </c>
      <c r="R15" s="32" t="str">
        <f aca="false">IF(Q15="","",ROUND(2*Q15^2,1))</f>
        <v/>
      </c>
      <c r="S15" s="33" t="str">
        <f aca="false">IF(Q15="","",IF(8*(Settings!$B$8/Q15)^2&gt;24,"&gt;24 h",8*(Settings!$B$8/Q15)^2/24))</f>
        <v/>
      </c>
      <c r="T15" s="33" t="str">
        <f aca="false">IF(Q15="","",IF(8*(Settings!$B$9/Q15)^2&gt;24,"&gt;24 h",8*(Settings!$B$9/Q15)^2/24))</f>
        <v/>
      </c>
      <c r="U15" s="34"/>
      <c r="V15" s="34"/>
      <c r="W15" s="34"/>
      <c r="X15" s="32" t="str">
        <f aca="false">IF(N(IF(U15&lt;&gt;"",U15,IF(M15="",0,IFERROR(N(INDEX('Reference Data'!$J$6:$J$96,MATCH(M15,'Reference Data'!$A$6:$A$96,0))),0))))=0,"",IF(U15&lt;&gt;"",U15,IF(M15="",0,IFERROR(N(INDEX('Reference Data'!$J$6:$J$96,MATCH(M15,'Reference Data'!$A$6:$A$96,0))),0)))+IF(Settings!$B$7="Yes",IF(V15&lt;&gt;"",V15,IF(M15="",0,IFERROR(N(INDEX('Reference Data'!$K$6:$K$96,MATCH(M15,'Reference Data'!$A$6:$A$96,0))),0))),0))</f>
        <v/>
      </c>
      <c r="Y15" s="35" t="str">
        <f aca="false">IF(X15="","",IF(8*10^((Settings!$B$12-X15)/10)&gt;24,"&gt;24 h",8*10^((Settings!$B$12-X15)/10)/24))</f>
        <v/>
      </c>
      <c r="Z15" s="35" t="str">
        <f aca="false">IF(X15="","",IF(8*10^((Settings!$B$13-X15)/10)&gt;24,"&gt;24 h",8*10^((Settings!$B$13-X15)/10)/24))</f>
        <v/>
      </c>
      <c r="AA15" s="36" t="str">
        <f aca="false">IF(X15="",IF(M15="","","Not published – assume YES"),IF(X15&gt;=Settings!$B$13,"YES – must be worn",IF(X15&gt;=Settings!$B$12,"Provide – advised","Not normally needed")))</f>
        <v/>
      </c>
      <c r="AB15" s="26"/>
    </row>
    <row r="16" customFormat="false" ht="19.5" hidden="false" customHeight="true" outlineLevel="0" collapsed="false">
      <c r="A16" s="26"/>
      <c r="B16" s="26"/>
      <c r="C16" s="26"/>
      <c r="D16" s="26"/>
      <c r="E16" s="26"/>
      <c r="F16" s="26"/>
      <c r="G16" s="27"/>
      <c r="H16" s="28"/>
      <c r="I16" s="26"/>
      <c r="J16" s="26"/>
      <c r="K16" s="28"/>
      <c r="L16" s="26"/>
      <c r="M16" s="29"/>
      <c r="N16" s="30"/>
      <c r="O16" s="30"/>
      <c r="P16" s="26"/>
      <c r="Q16" s="31" t="str">
        <f aca="false">IF(N(IF(N16&lt;&gt;"",N16,IF(M16="",0,IFERROR(N(INDEX('Reference Data'!$H$6:$H$96,MATCH(M16,'Reference Data'!$A$6:$A$96,0))),0))))=0,"",ROUND((IF(N16&lt;&gt;"",N16,IF(M16="",0,IFERROR(N(INDEX('Reference Data'!$H$6:$H$96,MATCH(M16,'Reference Data'!$A$6:$A$96,0))),0)))+IF(Settings!$B$6="Yes",IF(O16&lt;&gt;"",O16,IF(M16="",0,IFERROR(N(INDEX('Reference Data'!$I$6:$I$96,MATCH(M16,'Reference Data'!$A$6:$A$96,0))),0))),0))*(1+Settings!$B$5),2))</f>
        <v/>
      </c>
      <c r="R16" s="32" t="str">
        <f aca="false">IF(Q16="","",ROUND(2*Q16^2,1))</f>
        <v/>
      </c>
      <c r="S16" s="33" t="str">
        <f aca="false">IF(Q16="","",IF(8*(Settings!$B$8/Q16)^2&gt;24,"&gt;24 h",8*(Settings!$B$8/Q16)^2/24))</f>
        <v/>
      </c>
      <c r="T16" s="33" t="str">
        <f aca="false">IF(Q16="","",IF(8*(Settings!$B$9/Q16)^2&gt;24,"&gt;24 h",8*(Settings!$B$9/Q16)^2/24))</f>
        <v/>
      </c>
      <c r="U16" s="34"/>
      <c r="V16" s="34"/>
      <c r="W16" s="34"/>
      <c r="X16" s="32" t="str">
        <f aca="false">IF(N(IF(U16&lt;&gt;"",U16,IF(M16="",0,IFERROR(N(INDEX('Reference Data'!$J$6:$J$96,MATCH(M16,'Reference Data'!$A$6:$A$96,0))),0))))=0,"",IF(U16&lt;&gt;"",U16,IF(M16="",0,IFERROR(N(INDEX('Reference Data'!$J$6:$J$96,MATCH(M16,'Reference Data'!$A$6:$A$96,0))),0)))+IF(Settings!$B$7="Yes",IF(V16&lt;&gt;"",V16,IF(M16="",0,IFERROR(N(INDEX('Reference Data'!$K$6:$K$96,MATCH(M16,'Reference Data'!$A$6:$A$96,0))),0))),0))</f>
        <v/>
      </c>
      <c r="Y16" s="35" t="str">
        <f aca="false">IF(X16="","",IF(8*10^((Settings!$B$12-X16)/10)&gt;24,"&gt;24 h",8*10^((Settings!$B$12-X16)/10)/24))</f>
        <v/>
      </c>
      <c r="Z16" s="35" t="str">
        <f aca="false">IF(X16="","",IF(8*10^((Settings!$B$13-X16)/10)&gt;24,"&gt;24 h",8*10^((Settings!$B$13-X16)/10)/24))</f>
        <v/>
      </c>
      <c r="AA16" s="36" t="str">
        <f aca="false">IF(X16="",IF(M16="","","Not published – assume YES"),IF(X16&gt;=Settings!$B$13,"YES – must be worn",IF(X16&gt;=Settings!$B$12,"Provide – advised","Not normally needed")))</f>
        <v/>
      </c>
      <c r="AB16" s="26"/>
    </row>
    <row r="17" customFormat="false" ht="19.5" hidden="false" customHeight="true" outlineLevel="0" collapsed="false">
      <c r="A17" s="26"/>
      <c r="B17" s="26"/>
      <c r="C17" s="26"/>
      <c r="D17" s="26"/>
      <c r="E17" s="26"/>
      <c r="F17" s="26"/>
      <c r="G17" s="27"/>
      <c r="H17" s="28"/>
      <c r="I17" s="26"/>
      <c r="J17" s="26"/>
      <c r="K17" s="28"/>
      <c r="L17" s="26"/>
      <c r="M17" s="29"/>
      <c r="N17" s="30"/>
      <c r="O17" s="30"/>
      <c r="P17" s="26"/>
      <c r="Q17" s="31" t="str">
        <f aca="false">IF(N(IF(N17&lt;&gt;"",N17,IF(M17="",0,IFERROR(N(INDEX('Reference Data'!$H$6:$H$96,MATCH(M17,'Reference Data'!$A$6:$A$96,0))),0))))=0,"",ROUND((IF(N17&lt;&gt;"",N17,IF(M17="",0,IFERROR(N(INDEX('Reference Data'!$H$6:$H$96,MATCH(M17,'Reference Data'!$A$6:$A$96,0))),0)))+IF(Settings!$B$6="Yes",IF(O17&lt;&gt;"",O17,IF(M17="",0,IFERROR(N(INDEX('Reference Data'!$I$6:$I$96,MATCH(M17,'Reference Data'!$A$6:$A$96,0))),0))),0))*(1+Settings!$B$5),2))</f>
        <v/>
      </c>
      <c r="R17" s="32" t="str">
        <f aca="false">IF(Q17="","",ROUND(2*Q17^2,1))</f>
        <v/>
      </c>
      <c r="S17" s="33" t="str">
        <f aca="false">IF(Q17="","",IF(8*(Settings!$B$8/Q17)^2&gt;24,"&gt;24 h",8*(Settings!$B$8/Q17)^2/24))</f>
        <v/>
      </c>
      <c r="T17" s="33" t="str">
        <f aca="false">IF(Q17="","",IF(8*(Settings!$B$9/Q17)^2&gt;24,"&gt;24 h",8*(Settings!$B$9/Q17)^2/24))</f>
        <v/>
      </c>
      <c r="U17" s="34"/>
      <c r="V17" s="34"/>
      <c r="W17" s="34"/>
      <c r="X17" s="32" t="str">
        <f aca="false">IF(N(IF(U17&lt;&gt;"",U17,IF(M17="",0,IFERROR(N(INDEX('Reference Data'!$J$6:$J$96,MATCH(M17,'Reference Data'!$A$6:$A$96,0))),0))))=0,"",IF(U17&lt;&gt;"",U17,IF(M17="",0,IFERROR(N(INDEX('Reference Data'!$J$6:$J$96,MATCH(M17,'Reference Data'!$A$6:$A$96,0))),0)))+IF(Settings!$B$7="Yes",IF(V17&lt;&gt;"",V17,IF(M17="",0,IFERROR(N(INDEX('Reference Data'!$K$6:$K$96,MATCH(M17,'Reference Data'!$A$6:$A$96,0))),0))),0))</f>
        <v/>
      </c>
      <c r="Y17" s="35" t="str">
        <f aca="false">IF(X17="","",IF(8*10^((Settings!$B$12-X17)/10)&gt;24,"&gt;24 h",8*10^((Settings!$B$12-X17)/10)/24))</f>
        <v/>
      </c>
      <c r="Z17" s="35" t="str">
        <f aca="false">IF(X17="","",IF(8*10^((Settings!$B$13-X17)/10)&gt;24,"&gt;24 h",8*10^((Settings!$B$13-X17)/10)/24))</f>
        <v/>
      </c>
      <c r="AA17" s="36" t="str">
        <f aca="false">IF(X17="",IF(M17="","","Not published – assume YES"),IF(X17&gt;=Settings!$B$13,"YES – must be worn",IF(X17&gt;=Settings!$B$12,"Provide – advised","Not normally needed")))</f>
        <v/>
      </c>
      <c r="AB17" s="26"/>
    </row>
    <row r="18" customFormat="false" ht="19.5" hidden="false" customHeight="true" outlineLevel="0" collapsed="false">
      <c r="A18" s="26"/>
      <c r="B18" s="26"/>
      <c r="C18" s="26"/>
      <c r="D18" s="26"/>
      <c r="E18" s="26"/>
      <c r="F18" s="26"/>
      <c r="G18" s="27"/>
      <c r="H18" s="28"/>
      <c r="I18" s="26"/>
      <c r="J18" s="26"/>
      <c r="K18" s="28"/>
      <c r="L18" s="26"/>
      <c r="M18" s="29"/>
      <c r="N18" s="30"/>
      <c r="O18" s="30"/>
      <c r="P18" s="26"/>
      <c r="Q18" s="31" t="str">
        <f aca="false">IF(N(IF(N18&lt;&gt;"",N18,IF(M18="",0,IFERROR(N(INDEX('Reference Data'!$H$6:$H$96,MATCH(M18,'Reference Data'!$A$6:$A$96,0))),0))))=0,"",ROUND((IF(N18&lt;&gt;"",N18,IF(M18="",0,IFERROR(N(INDEX('Reference Data'!$H$6:$H$96,MATCH(M18,'Reference Data'!$A$6:$A$96,0))),0)))+IF(Settings!$B$6="Yes",IF(O18&lt;&gt;"",O18,IF(M18="",0,IFERROR(N(INDEX('Reference Data'!$I$6:$I$96,MATCH(M18,'Reference Data'!$A$6:$A$96,0))),0))),0))*(1+Settings!$B$5),2))</f>
        <v/>
      </c>
      <c r="R18" s="32" t="str">
        <f aca="false">IF(Q18="","",ROUND(2*Q18^2,1))</f>
        <v/>
      </c>
      <c r="S18" s="33" t="str">
        <f aca="false">IF(Q18="","",IF(8*(Settings!$B$8/Q18)^2&gt;24,"&gt;24 h",8*(Settings!$B$8/Q18)^2/24))</f>
        <v/>
      </c>
      <c r="T18" s="33" t="str">
        <f aca="false">IF(Q18="","",IF(8*(Settings!$B$9/Q18)^2&gt;24,"&gt;24 h",8*(Settings!$B$9/Q18)^2/24))</f>
        <v/>
      </c>
      <c r="U18" s="34"/>
      <c r="V18" s="34"/>
      <c r="W18" s="34"/>
      <c r="X18" s="32" t="str">
        <f aca="false">IF(N(IF(U18&lt;&gt;"",U18,IF(M18="",0,IFERROR(N(INDEX('Reference Data'!$J$6:$J$96,MATCH(M18,'Reference Data'!$A$6:$A$96,0))),0))))=0,"",IF(U18&lt;&gt;"",U18,IF(M18="",0,IFERROR(N(INDEX('Reference Data'!$J$6:$J$96,MATCH(M18,'Reference Data'!$A$6:$A$96,0))),0)))+IF(Settings!$B$7="Yes",IF(V18&lt;&gt;"",V18,IF(M18="",0,IFERROR(N(INDEX('Reference Data'!$K$6:$K$96,MATCH(M18,'Reference Data'!$A$6:$A$96,0))),0))),0))</f>
        <v/>
      </c>
      <c r="Y18" s="35" t="str">
        <f aca="false">IF(X18="","",IF(8*10^((Settings!$B$12-X18)/10)&gt;24,"&gt;24 h",8*10^((Settings!$B$12-X18)/10)/24))</f>
        <v/>
      </c>
      <c r="Z18" s="35" t="str">
        <f aca="false">IF(X18="","",IF(8*10^((Settings!$B$13-X18)/10)&gt;24,"&gt;24 h",8*10^((Settings!$B$13-X18)/10)/24))</f>
        <v/>
      </c>
      <c r="AA18" s="36" t="str">
        <f aca="false">IF(X18="",IF(M18="","","Not published – assume YES"),IF(X18&gt;=Settings!$B$13,"YES – must be worn",IF(X18&gt;=Settings!$B$12,"Provide – advised","Not normally needed")))</f>
        <v/>
      </c>
      <c r="AB18" s="26"/>
    </row>
    <row r="19" customFormat="false" ht="19.5" hidden="false" customHeight="true" outlineLevel="0" collapsed="false">
      <c r="A19" s="26"/>
      <c r="B19" s="26"/>
      <c r="C19" s="26"/>
      <c r="D19" s="26"/>
      <c r="E19" s="26"/>
      <c r="F19" s="26"/>
      <c r="G19" s="27"/>
      <c r="H19" s="28"/>
      <c r="I19" s="26"/>
      <c r="J19" s="26"/>
      <c r="K19" s="28"/>
      <c r="L19" s="26"/>
      <c r="M19" s="29"/>
      <c r="N19" s="30"/>
      <c r="O19" s="30"/>
      <c r="P19" s="26"/>
      <c r="Q19" s="31" t="str">
        <f aca="false">IF(N(IF(N19&lt;&gt;"",N19,IF(M19="",0,IFERROR(N(INDEX('Reference Data'!$H$6:$H$96,MATCH(M19,'Reference Data'!$A$6:$A$96,0))),0))))=0,"",ROUND((IF(N19&lt;&gt;"",N19,IF(M19="",0,IFERROR(N(INDEX('Reference Data'!$H$6:$H$96,MATCH(M19,'Reference Data'!$A$6:$A$96,0))),0)))+IF(Settings!$B$6="Yes",IF(O19&lt;&gt;"",O19,IF(M19="",0,IFERROR(N(INDEX('Reference Data'!$I$6:$I$96,MATCH(M19,'Reference Data'!$A$6:$A$96,0))),0))),0))*(1+Settings!$B$5),2))</f>
        <v/>
      </c>
      <c r="R19" s="32" t="str">
        <f aca="false">IF(Q19="","",ROUND(2*Q19^2,1))</f>
        <v/>
      </c>
      <c r="S19" s="33" t="str">
        <f aca="false">IF(Q19="","",IF(8*(Settings!$B$8/Q19)^2&gt;24,"&gt;24 h",8*(Settings!$B$8/Q19)^2/24))</f>
        <v/>
      </c>
      <c r="T19" s="33" t="str">
        <f aca="false">IF(Q19="","",IF(8*(Settings!$B$9/Q19)^2&gt;24,"&gt;24 h",8*(Settings!$B$9/Q19)^2/24))</f>
        <v/>
      </c>
      <c r="U19" s="34"/>
      <c r="V19" s="34"/>
      <c r="W19" s="34"/>
      <c r="X19" s="32" t="str">
        <f aca="false">IF(N(IF(U19&lt;&gt;"",U19,IF(M19="",0,IFERROR(N(INDEX('Reference Data'!$J$6:$J$96,MATCH(M19,'Reference Data'!$A$6:$A$96,0))),0))))=0,"",IF(U19&lt;&gt;"",U19,IF(M19="",0,IFERROR(N(INDEX('Reference Data'!$J$6:$J$96,MATCH(M19,'Reference Data'!$A$6:$A$96,0))),0)))+IF(Settings!$B$7="Yes",IF(V19&lt;&gt;"",V19,IF(M19="",0,IFERROR(N(INDEX('Reference Data'!$K$6:$K$96,MATCH(M19,'Reference Data'!$A$6:$A$96,0))),0))),0))</f>
        <v/>
      </c>
      <c r="Y19" s="35" t="str">
        <f aca="false">IF(X19="","",IF(8*10^((Settings!$B$12-X19)/10)&gt;24,"&gt;24 h",8*10^((Settings!$B$12-X19)/10)/24))</f>
        <v/>
      </c>
      <c r="Z19" s="35" t="str">
        <f aca="false">IF(X19="","",IF(8*10^((Settings!$B$13-X19)/10)&gt;24,"&gt;24 h",8*10^((Settings!$B$13-X19)/10)/24))</f>
        <v/>
      </c>
      <c r="AA19" s="36" t="str">
        <f aca="false">IF(X19="",IF(M19="","","Not published – assume YES"),IF(X19&gt;=Settings!$B$13,"YES – must be worn",IF(X19&gt;=Settings!$B$12,"Provide – advised","Not normally needed")))</f>
        <v/>
      </c>
      <c r="AB19" s="26"/>
    </row>
    <row r="20" customFormat="false" ht="19.5" hidden="false" customHeight="true" outlineLevel="0" collapsed="false">
      <c r="A20" s="26"/>
      <c r="B20" s="26"/>
      <c r="C20" s="26"/>
      <c r="D20" s="26"/>
      <c r="E20" s="26"/>
      <c r="F20" s="26"/>
      <c r="G20" s="27"/>
      <c r="H20" s="28"/>
      <c r="I20" s="26"/>
      <c r="J20" s="26"/>
      <c r="K20" s="28"/>
      <c r="L20" s="26"/>
      <c r="M20" s="29"/>
      <c r="N20" s="30"/>
      <c r="O20" s="30"/>
      <c r="P20" s="26"/>
      <c r="Q20" s="31" t="str">
        <f aca="false">IF(N(IF(N20&lt;&gt;"",N20,IF(M20="",0,IFERROR(N(INDEX('Reference Data'!$H$6:$H$96,MATCH(M20,'Reference Data'!$A$6:$A$96,0))),0))))=0,"",ROUND((IF(N20&lt;&gt;"",N20,IF(M20="",0,IFERROR(N(INDEX('Reference Data'!$H$6:$H$96,MATCH(M20,'Reference Data'!$A$6:$A$96,0))),0)))+IF(Settings!$B$6="Yes",IF(O20&lt;&gt;"",O20,IF(M20="",0,IFERROR(N(INDEX('Reference Data'!$I$6:$I$96,MATCH(M20,'Reference Data'!$A$6:$A$96,0))),0))),0))*(1+Settings!$B$5),2))</f>
        <v/>
      </c>
      <c r="R20" s="32" t="str">
        <f aca="false">IF(Q20="","",ROUND(2*Q20^2,1))</f>
        <v/>
      </c>
      <c r="S20" s="33" t="str">
        <f aca="false">IF(Q20="","",IF(8*(Settings!$B$8/Q20)^2&gt;24,"&gt;24 h",8*(Settings!$B$8/Q20)^2/24))</f>
        <v/>
      </c>
      <c r="T20" s="33" t="str">
        <f aca="false">IF(Q20="","",IF(8*(Settings!$B$9/Q20)^2&gt;24,"&gt;24 h",8*(Settings!$B$9/Q20)^2/24))</f>
        <v/>
      </c>
      <c r="U20" s="34"/>
      <c r="V20" s="34"/>
      <c r="W20" s="34"/>
      <c r="X20" s="32" t="str">
        <f aca="false">IF(N(IF(U20&lt;&gt;"",U20,IF(M20="",0,IFERROR(N(INDEX('Reference Data'!$J$6:$J$96,MATCH(M20,'Reference Data'!$A$6:$A$96,0))),0))))=0,"",IF(U20&lt;&gt;"",U20,IF(M20="",0,IFERROR(N(INDEX('Reference Data'!$J$6:$J$96,MATCH(M20,'Reference Data'!$A$6:$A$96,0))),0)))+IF(Settings!$B$7="Yes",IF(V20&lt;&gt;"",V20,IF(M20="",0,IFERROR(N(INDEX('Reference Data'!$K$6:$K$96,MATCH(M20,'Reference Data'!$A$6:$A$96,0))),0))),0))</f>
        <v/>
      </c>
      <c r="Y20" s="35" t="str">
        <f aca="false">IF(X20="","",IF(8*10^((Settings!$B$12-X20)/10)&gt;24,"&gt;24 h",8*10^((Settings!$B$12-X20)/10)/24))</f>
        <v/>
      </c>
      <c r="Z20" s="35" t="str">
        <f aca="false">IF(X20="","",IF(8*10^((Settings!$B$13-X20)/10)&gt;24,"&gt;24 h",8*10^((Settings!$B$13-X20)/10)/24))</f>
        <v/>
      </c>
      <c r="AA20" s="36" t="str">
        <f aca="false">IF(X20="",IF(M20="","","Not published – assume YES"),IF(X20&gt;=Settings!$B$13,"YES – must be worn",IF(X20&gt;=Settings!$B$12,"Provide – advised","Not normally needed")))</f>
        <v/>
      </c>
      <c r="AB20" s="26"/>
    </row>
    <row r="21" customFormat="false" ht="19.5" hidden="false" customHeight="true" outlineLevel="0" collapsed="false">
      <c r="A21" s="26"/>
      <c r="B21" s="26"/>
      <c r="C21" s="26"/>
      <c r="D21" s="26"/>
      <c r="E21" s="26"/>
      <c r="F21" s="26"/>
      <c r="G21" s="27"/>
      <c r="H21" s="28"/>
      <c r="I21" s="26"/>
      <c r="J21" s="26"/>
      <c r="K21" s="28"/>
      <c r="L21" s="26"/>
      <c r="M21" s="29"/>
      <c r="N21" s="30"/>
      <c r="O21" s="30"/>
      <c r="P21" s="26"/>
      <c r="Q21" s="31" t="str">
        <f aca="false">IF(N(IF(N21&lt;&gt;"",N21,IF(M21="",0,IFERROR(N(INDEX('Reference Data'!$H$6:$H$96,MATCH(M21,'Reference Data'!$A$6:$A$96,0))),0))))=0,"",ROUND((IF(N21&lt;&gt;"",N21,IF(M21="",0,IFERROR(N(INDEX('Reference Data'!$H$6:$H$96,MATCH(M21,'Reference Data'!$A$6:$A$96,0))),0)))+IF(Settings!$B$6="Yes",IF(O21&lt;&gt;"",O21,IF(M21="",0,IFERROR(N(INDEX('Reference Data'!$I$6:$I$96,MATCH(M21,'Reference Data'!$A$6:$A$96,0))),0))),0))*(1+Settings!$B$5),2))</f>
        <v/>
      </c>
      <c r="R21" s="32" t="str">
        <f aca="false">IF(Q21="","",ROUND(2*Q21^2,1))</f>
        <v/>
      </c>
      <c r="S21" s="33" t="str">
        <f aca="false">IF(Q21="","",IF(8*(Settings!$B$8/Q21)^2&gt;24,"&gt;24 h",8*(Settings!$B$8/Q21)^2/24))</f>
        <v/>
      </c>
      <c r="T21" s="33" t="str">
        <f aca="false">IF(Q21="","",IF(8*(Settings!$B$9/Q21)^2&gt;24,"&gt;24 h",8*(Settings!$B$9/Q21)^2/24))</f>
        <v/>
      </c>
      <c r="U21" s="34"/>
      <c r="V21" s="34"/>
      <c r="W21" s="34"/>
      <c r="X21" s="32" t="str">
        <f aca="false">IF(N(IF(U21&lt;&gt;"",U21,IF(M21="",0,IFERROR(N(INDEX('Reference Data'!$J$6:$J$96,MATCH(M21,'Reference Data'!$A$6:$A$96,0))),0))))=0,"",IF(U21&lt;&gt;"",U21,IF(M21="",0,IFERROR(N(INDEX('Reference Data'!$J$6:$J$96,MATCH(M21,'Reference Data'!$A$6:$A$96,0))),0)))+IF(Settings!$B$7="Yes",IF(V21&lt;&gt;"",V21,IF(M21="",0,IFERROR(N(INDEX('Reference Data'!$K$6:$K$96,MATCH(M21,'Reference Data'!$A$6:$A$96,0))),0))),0))</f>
        <v/>
      </c>
      <c r="Y21" s="35" t="str">
        <f aca="false">IF(X21="","",IF(8*10^((Settings!$B$12-X21)/10)&gt;24,"&gt;24 h",8*10^((Settings!$B$12-X21)/10)/24))</f>
        <v/>
      </c>
      <c r="Z21" s="35" t="str">
        <f aca="false">IF(X21="","",IF(8*10^((Settings!$B$13-X21)/10)&gt;24,"&gt;24 h",8*10^((Settings!$B$13-X21)/10)/24))</f>
        <v/>
      </c>
      <c r="AA21" s="36" t="str">
        <f aca="false">IF(X21="",IF(M21="","","Not published – assume YES"),IF(X21&gt;=Settings!$B$13,"YES – must be worn",IF(X21&gt;=Settings!$B$12,"Provide – advised","Not normally needed")))</f>
        <v/>
      </c>
      <c r="AB21" s="26"/>
    </row>
    <row r="22" customFormat="false" ht="19.5" hidden="false" customHeight="true" outlineLevel="0" collapsed="false">
      <c r="A22" s="26"/>
      <c r="B22" s="26"/>
      <c r="C22" s="26"/>
      <c r="D22" s="26"/>
      <c r="E22" s="26"/>
      <c r="F22" s="26"/>
      <c r="G22" s="27"/>
      <c r="H22" s="28"/>
      <c r="I22" s="26"/>
      <c r="J22" s="26"/>
      <c r="K22" s="28"/>
      <c r="L22" s="26"/>
      <c r="M22" s="29"/>
      <c r="N22" s="30"/>
      <c r="O22" s="30"/>
      <c r="P22" s="26"/>
      <c r="Q22" s="31" t="str">
        <f aca="false">IF(N(IF(N22&lt;&gt;"",N22,IF(M22="",0,IFERROR(N(INDEX('Reference Data'!$H$6:$H$96,MATCH(M22,'Reference Data'!$A$6:$A$96,0))),0))))=0,"",ROUND((IF(N22&lt;&gt;"",N22,IF(M22="",0,IFERROR(N(INDEX('Reference Data'!$H$6:$H$96,MATCH(M22,'Reference Data'!$A$6:$A$96,0))),0)))+IF(Settings!$B$6="Yes",IF(O22&lt;&gt;"",O22,IF(M22="",0,IFERROR(N(INDEX('Reference Data'!$I$6:$I$96,MATCH(M22,'Reference Data'!$A$6:$A$96,0))),0))),0))*(1+Settings!$B$5),2))</f>
        <v/>
      </c>
      <c r="R22" s="32" t="str">
        <f aca="false">IF(Q22="","",ROUND(2*Q22^2,1))</f>
        <v/>
      </c>
      <c r="S22" s="33" t="str">
        <f aca="false">IF(Q22="","",IF(8*(Settings!$B$8/Q22)^2&gt;24,"&gt;24 h",8*(Settings!$B$8/Q22)^2/24))</f>
        <v/>
      </c>
      <c r="T22" s="33" t="str">
        <f aca="false">IF(Q22="","",IF(8*(Settings!$B$9/Q22)^2&gt;24,"&gt;24 h",8*(Settings!$B$9/Q22)^2/24))</f>
        <v/>
      </c>
      <c r="U22" s="34"/>
      <c r="V22" s="34"/>
      <c r="W22" s="34"/>
      <c r="X22" s="32" t="str">
        <f aca="false">IF(N(IF(U22&lt;&gt;"",U22,IF(M22="",0,IFERROR(N(INDEX('Reference Data'!$J$6:$J$96,MATCH(M22,'Reference Data'!$A$6:$A$96,0))),0))))=0,"",IF(U22&lt;&gt;"",U22,IF(M22="",0,IFERROR(N(INDEX('Reference Data'!$J$6:$J$96,MATCH(M22,'Reference Data'!$A$6:$A$96,0))),0)))+IF(Settings!$B$7="Yes",IF(V22&lt;&gt;"",V22,IF(M22="",0,IFERROR(N(INDEX('Reference Data'!$K$6:$K$96,MATCH(M22,'Reference Data'!$A$6:$A$96,0))),0))),0))</f>
        <v/>
      </c>
      <c r="Y22" s="35" t="str">
        <f aca="false">IF(X22="","",IF(8*10^((Settings!$B$12-X22)/10)&gt;24,"&gt;24 h",8*10^((Settings!$B$12-X22)/10)/24))</f>
        <v/>
      </c>
      <c r="Z22" s="35" t="str">
        <f aca="false">IF(X22="","",IF(8*10^((Settings!$B$13-X22)/10)&gt;24,"&gt;24 h",8*10^((Settings!$B$13-X22)/10)/24))</f>
        <v/>
      </c>
      <c r="AA22" s="36" t="str">
        <f aca="false">IF(X22="",IF(M22="","","Not published – assume YES"),IF(X22&gt;=Settings!$B$13,"YES – must be worn",IF(X22&gt;=Settings!$B$12,"Provide – advised","Not normally needed")))</f>
        <v/>
      </c>
      <c r="AB22" s="26"/>
    </row>
    <row r="23" customFormat="false" ht="19.5" hidden="false" customHeight="true" outlineLevel="0" collapsed="false">
      <c r="A23" s="26"/>
      <c r="B23" s="26"/>
      <c r="C23" s="26"/>
      <c r="D23" s="26"/>
      <c r="E23" s="26"/>
      <c r="F23" s="26"/>
      <c r="G23" s="27"/>
      <c r="H23" s="28"/>
      <c r="I23" s="26"/>
      <c r="J23" s="26"/>
      <c r="K23" s="28"/>
      <c r="L23" s="26"/>
      <c r="M23" s="29"/>
      <c r="N23" s="30"/>
      <c r="O23" s="30"/>
      <c r="P23" s="26"/>
      <c r="Q23" s="31" t="str">
        <f aca="false">IF(N(IF(N23&lt;&gt;"",N23,IF(M23="",0,IFERROR(N(INDEX('Reference Data'!$H$6:$H$96,MATCH(M23,'Reference Data'!$A$6:$A$96,0))),0))))=0,"",ROUND((IF(N23&lt;&gt;"",N23,IF(M23="",0,IFERROR(N(INDEX('Reference Data'!$H$6:$H$96,MATCH(M23,'Reference Data'!$A$6:$A$96,0))),0)))+IF(Settings!$B$6="Yes",IF(O23&lt;&gt;"",O23,IF(M23="",0,IFERROR(N(INDEX('Reference Data'!$I$6:$I$96,MATCH(M23,'Reference Data'!$A$6:$A$96,0))),0))),0))*(1+Settings!$B$5),2))</f>
        <v/>
      </c>
      <c r="R23" s="32" t="str">
        <f aca="false">IF(Q23="","",ROUND(2*Q23^2,1))</f>
        <v/>
      </c>
      <c r="S23" s="33" t="str">
        <f aca="false">IF(Q23="","",IF(8*(Settings!$B$8/Q23)^2&gt;24,"&gt;24 h",8*(Settings!$B$8/Q23)^2/24))</f>
        <v/>
      </c>
      <c r="T23" s="33" t="str">
        <f aca="false">IF(Q23="","",IF(8*(Settings!$B$9/Q23)^2&gt;24,"&gt;24 h",8*(Settings!$B$9/Q23)^2/24))</f>
        <v/>
      </c>
      <c r="U23" s="34"/>
      <c r="V23" s="34"/>
      <c r="W23" s="34"/>
      <c r="X23" s="32" t="str">
        <f aca="false">IF(N(IF(U23&lt;&gt;"",U23,IF(M23="",0,IFERROR(N(INDEX('Reference Data'!$J$6:$J$96,MATCH(M23,'Reference Data'!$A$6:$A$96,0))),0))))=0,"",IF(U23&lt;&gt;"",U23,IF(M23="",0,IFERROR(N(INDEX('Reference Data'!$J$6:$J$96,MATCH(M23,'Reference Data'!$A$6:$A$96,0))),0)))+IF(Settings!$B$7="Yes",IF(V23&lt;&gt;"",V23,IF(M23="",0,IFERROR(N(INDEX('Reference Data'!$K$6:$K$96,MATCH(M23,'Reference Data'!$A$6:$A$96,0))),0))),0))</f>
        <v/>
      </c>
      <c r="Y23" s="35" t="str">
        <f aca="false">IF(X23="","",IF(8*10^((Settings!$B$12-X23)/10)&gt;24,"&gt;24 h",8*10^((Settings!$B$12-X23)/10)/24))</f>
        <v/>
      </c>
      <c r="Z23" s="35" t="str">
        <f aca="false">IF(X23="","",IF(8*10^((Settings!$B$13-X23)/10)&gt;24,"&gt;24 h",8*10^((Settings!$B$13-X23)/10)/24))</f>
        <v/>
      </c>
      <c r="AA23" s="36" t="str">
        <f aca="false">IF(X23="",IF(M23="","","Not published – assume YES"),IF(X23&gt;=Settings!$B$13,"YES – must be worn",IF(X23&gt;=Settings!$B$12,"Provide – advised","Not normally needed")))</f>
        <v/>
      </c>
      <c r="AB23" s="26"/>
    </row>
    <row r="24" customFormat="false" ht="19.5" hidden="false" customHeight="true" outlineLevel="0" collapsed="false">
      <c r="A24" s="26"/>
      <c r="B24" s="26"/>
      <c r="C24" s="26"/>
      <c r="D24" s="26"/>
      <c r="E24" s="26"/>
      <c r="F24" s="26"/>
      <c r="G24" s="27"/>
      <c r="H24" s="28"/>
      <c r="I24" s="26"/>
      <c r="J24" s="26"/>
      <c r="K24" s="28"/>
      <c r="L24" s="26"/>
      <c r="M24" s="29"/>
      <c r="N24" s="30"/>
      <c r="O24" s="30"/>
      <c r="P24" s="26"/>
      <c r="Q24" s="31" t="str">
        <f aca="false">IF(N(IF(N24&lt;&gt;"",N24,IF(M24="",0,IFERROR(N(INDEX('Reference Data'!$H$6:$H$96,MATCH(M24,'Reference Data'!$A$6:$A$96,0))),0))))=0,"",ROUND((IF(N24&lt;&gt;"",N24,IF(M24="",0,IFERROR(N(INDEX('Reference Data'!$H$6:$H$96,MATCH(M24,'Reference Data'!$A$6:$A$96,0))),0)))+IF(Settings!$B$6="Yes",IF(O24&lt;&gt;"",O24,IF(M24="",0,IFERROR(N(INDEX('Reference Data'!$I$6:$I$96,MATCH(M24,'Reference Data'!$A$6:$A$96,0))),0))),0))*(1+Settings!$B$5),2))</f>
        <v/>
      </c>
      <c r="R24" s="32" t="str">
        <f aca="false">IF(Q24="","",ROUND(2*Q24^2,1))</f>
        <v/>
      </c>
      <c r="S24" s="33" t="str">
        <f aca="false">IF(Q24="","",IF(8*(Settings!$B$8/Q24)^2&gt;24,"&gt;24 h",8*(Settings!$B$8/Q24)^2/24))</f>
        <v/>
      </c>
      <c r="T24" s="33" t="str">
        <f aca="false">IF(Q24="","",IF(8*(Settings!$B$9/Q24)^2&gt;24,"&gt;24 h",8*(Settings!$B$9/Q24)^2/24))</f>
        <v/>
      </c>
      <c r="U24" s="34"/>
      <c r="V24" s="34"/>
      <c r="W24" s="34"/>
      <c r="X24" s="32" t="str">
        <f aca="false">IF(N(IF(U24&lt;&gt;"",U24,IF(M24="",0,IFERROR(N(INDEX('Reference Data'!$J$6:$J$96,MATCH(M24,'Reference Data'!$A$6:$A$96,0))),0))))=0,"",IF(U24&lt;&gt;"",U24,IF(M24="",0,IFERROR(N(INDEX('Reference Data'!$J$6:$J$96,MATCH(M24,'Reference Data'!$A$6:$A$96,0))),0)))+IF(Settings!$B$7="Yes",IF(V24&lt;&gt;"",V24,IF(M24="",0,IFERROR(N(INDEX('Reference Data'!$K$6:$K$96,MATCH(M24,'Reference Data'!$A$6:$A$96,0))),0))),0))</f>
        <v/>
      </c>
      <c r="Y24" s="35" t="str">
        <f aca="false">IF(X24="","",IF(8*10^((Settings!$B$12-X24)/10)&gt;24,"&gt;24 h",8*10^((Settings!$B$12-X24)/10)/24))</f>
        <v/>
      </c>
      <c r="Z24" s="35" t="str">
        <f aca="false">IF(X24="","",IF(8*10^((Settings!$B$13-X24)/10)&gt;24,"&gt;24 h",8*10^((Settings!$B$13-X24)/10)/24))</f>
        <v/>
      </c>
      <c r="AA24" s="36" t="str">
        <f aca="false">IF(X24="",IF(M24="","","Not published – assume YES"),IF(X24&gt;=Settings!$B$13,"YES – must be worn",IF(X24&gt;=Settings!$B$12,"Provide – advised","Not normally needed")))</f>
        <v/>
      </c>
      <c r="AB24" s="26"/>
    </row>
    <row r="25" customFormat="false" ht="19.5" hidden="false" customHeight="true" outlineLevel="0" collapsed="false">
      <c r="A25" s="26"/>
      <c r="B25" s="26"/>
      <c r="C25" s="26"/>
      <c r="D25" s="26"/>
      <c r="E25" s="26"/>
      <c r="F25" s="26"/>
      <c r="G25" s="27"/>
      <c r="H25" s="28"/>
      <c r="I25" s="26"/>
      <c r="J25" s="26"/>
      <c r="K25" s="28"/>
      <c r="L25" s="26"/>
      <c r="M25" s="29"/>
      <c r="N25" s="30"/>
      <c r="O25" s="30"/>
      <c r="P25" s="26"/>
      <c r="Q25" s="31" t="str">
        <f aca="false">IF(N(IF(N25&lt;&gt;"",N25,IF(M25="",0,IFERROR(N(INDEX('Reference Data'!$H$6:$H$96,MATCH(M25,'Reference Data'!$A$6:$A$96,0))),0))))=0,"",ROUND((IF(N25&lt;&gt;"",N25,IF(M25="",0,IFERROR(N(INDEX('Reference Data'!$H$6:$H$96,MATCH(M25,'Reference Data'!$A$6:$A$96,0))),0)))+IF(Settings!$B$6="Yes",IF(O25&lt;&gt;"",O25,IF(M25="",0,IFERROR(N(INDEX('Reference Data'!$I$6:$I$96,MATCH(M25,'Reference Data'!$A$6:$A$96,0))),0))),0))*(1+Settings!$B$5),2))</f>
        <v/>
      </c>
      <c r="R25" s="32" t="str">
        <f aca="false">IF(Q25="","",ROUND(2*Q25^2,1))</f>
        <v/>
      </c>
      <c r="S25" s="33" t="str">
        <f aca="false">IF(Q25="","",IF(8*(Settings!$B$8/Q25)^2&gt;24,"&gt;24 h",8*(Settings!$B$8/Q25)^2/24))</f>
        <v/>
      </c>
      <c r="T25" s="33" t="str">
        <f aca="false">IF(Q25="","",IF(8*(Settings!$B$9/Q25)^2&gt;24,"&gt;24 h",8*(Settings!$B$9/Q25)^2/24))</f>
        <v/>
      </c>
      <c r="U25" s="34"/>
      <c r="V25" s="34"/>
      <c r="W25" s="34"/>
      <c r="X25" s="32" t="str">
        <f aca="false">IF(N(IF(U25&lt;&gt;"",U25,IF(M25="",0,IFERROR(N(INDEX('Reference Data'!$J$6:$J$96,MATCH(M25,'Reference Data'!$A$6:$A$96,0))),0))))=0,"",IF(U25&lt;&gt;"",U25,IF(M25="",0,IFERROR(N(INDEX('Reference Data'!$J$6:$J$96,MATCH(M25,'Reference Data'!$A$6:$A$96,0))),0)))+IF(Settings!$B$7="Yes",IF(V25&lt;&gt;"",V25,IF(M25="",0,IFERROR(N(INDEX('Reference Data'!$K$6:$K$96,MATCH(M25,'Reference Data'!$A$6:$A$96,0))),0))),0))</f>
        <v/>
      </c>
      <c r="Y25" s="35" t="str">
        <f aca="false">IF(X25="","",IF(8*10^((Settings!$B$12-X25)/10)&gt;24,"&gt;24 h",8*10^((Settings!$B$12-X25)/10)/24))</f>
        <v/>
      </c>
      <c r="Z25" s="35" t="str">
        <f aca="false">IF(X25="","",IF(8*10^((Settings!$B$13-X25)/10)&gt;24,"&gt;24 h",8*10^((Settings!$B$13-X25)/10)/24))</f>
        <v/>
      </c>
      <c r="AA25" s="36" t="str">
        <f aca="false">IF(X25="",IF(M25="","","Not published – assume YES"),IF(X25&gt;=Settings!$B$13,"YES – must be worn",IF(X25&gt;=Settings!$B$12,"Provide – advised","Not normally needed")))</f>
        <v/>
      </c>
      <c r="AB25" s="26"/>
    </row>
    <row r="26" customFormat="false" ht="19.5" hidden="false" customHeight="true" outlineLevel="0" collapsed="false">
      <c r="A26" s="26"/>
      <c r="B26" s="26"/>
      <c r="C26" s="26"/>
      <c r="D26" s="26"/>
      <c r="E26" s="26"/>
      <c r="F26" s="26"/>
      <c r="G26" s="27"/>
      <c r="H26" s="28"/>
      <c r="I26" s="26"/>
      <c r="J26" s="26"/>
      <c r="K26" s="28"/>
      <c r="L26" s="26"/>
      <c r="M26" s="29"/>
      <c r="N26" s="30"/>
      <c r="O26" s="30"/>
      <c r="P26" s="26"/>
      <c r="Q26" s="31" t="str">
        <f aca="false">IF(N(IF(N26&lt;&gt;"",N26,IF(M26="",0,IFERROR(N(INDEX('Reference Data'!$H$6:$H$96,MATCH(M26,'Reference Data'!$A$6:$A$96,0))),0))))=0,"",ROUND((IF(N26&lt;&gt;"",N26,IF(M26="",0,IFERROR(N(INDEX('Reference Data'!$H$6:$H$96,MATCH(M26,'Reference Data'!$A$6:$A$96,0))),0)))+IF(Settings!$B$6="Yes",IF(O26&lt;&gt;"",O26,IF(M26="",0,IFERROR(N(INDEX('Reference Data'!$I$6:$I$96,MATCH(M26,'Reference Data'!$A$6:$A$96,0))),0))),0))*(1+Settings!$B$5),2))</f>
        <v/>
      </c>
      <c r="R26" s="32" t="str">
        <f aca="false">IF(Q26="","",ROUND(2*Q26^2,1))</f>
        <v/>
      </c>
      <c r="S26" s="33" t="str">
        <f aca="false">IF(Q26="","",IF(8*(Settings!$B$8/Q26)^2&gt;24,"&gt;24 h",8*(Settings!$B$8/Q26)^2/24))</f>
        <v/>
      </c>
      <c r="T26" s="33" t="str">
        <f aca="false">IF(Q26="","",IF(8*(Settings!$B$9/Q26)^2&gt;24,"&gt;24 h",8*(Settings!$B$9/Q26)^2/24))</f>
        <v/>
      </c>
      <c r="U26" s="34"/>
      <c r="V26" s="34"/>
      <c r="W26" s="34"/>
      <c r="X26" s="32" t="str">
        <f aca="false">IF(N(IF(U26&lt;&gt;"",U26,IF(M26="",0,IFERROR(N(INDEX('Reference Data'!$J$6:$J$96,MATCH(M26,'Reference Data'!$A$6:$A$96,0))),0))))=0,"",IF(U26&lt;&gt;"",U26,IF(M26="",0,IFERROR(N(INDEX('Reference Data'!$J$6:$J$96,MATCH(M26,'Reference Data'!$A$6:$A$96,0))),0)))+IF(Settings!$B$7="Yes",IF(V26&lt;&gt;"",V26,IF(M26="",0,IFERROR(N(INDEX('Reference Data'!$K$6:$K$96,MATCH(M26,'Reference Data'!$A$6:$A$96,0))),0))),0))</f>
        <v/>
      </c>
      <c r="Y26" s="35" t="str">
        <f aca="false">IF(X26="","",IF(8*10^((Settings!$B$12-X26)/10)&gt;24,"&gt;24 h",8*10^((Settings!$B$12-X26)/10)/24))</f>
        <v/>
      </c>
      <c r="Z26" s="35" t="str">
        <f aca="false">IF(X26="","",IF(8*10^((Settings!$B$13-X26)/10)&gt;24,"&gt;24 h",8*10^((Settings!$B$13-X26)/10)/24))</f>
        <v/>
      </c>
      <c r="AA26" s="36" t="str">
        <f aca="false">IF(X26="",IF(M26="","","Not published – assume YES"),IF(X26&gt;=Settings!$B$13,"YES – must be worn",IF(X26&gt;=Settings!$B$12,"Provide – advised","Not normally needed")))</f>
        <v/>
      </c>
      <c r="AB26" s="26"/>
    </row>
    <row r="27" customFormat="false" ht="19.5" hidden="false" customHeight="true" outlineLevel="0" collapsed="false">
      <c r="A27" s="26"/>
      <c r="B27" s="26"/>
      <c r="C27" s="26"/>
      <c r="D27" s="26"/>
      <c r="E27" s="26"/>
      <c r="F27" s="26"/>
      <c r="G27" s="27"/>
      <c r="H27" s="28"/>
      <c r="I27" s="26"/>
      <c r="J27" s="26"/>
      <c r="K27" s="28"/>
      <c r="L27" s="26"/>
      <c r="M27" s="29"/>
      <c r="N27" s="30"/>
      <c r="O27" s="30"/>
      <c r="P27" s="26"/>
      <c r="Q27" s="31" t="str">
        <f aca="false">IF(N(IF(N27&lt;&gt;"",N27,IF(M27="",0,IFERROR(N(INDEX('Reference Data'!$H$6:$H$96,MATCH(M27,'Reference Data'!$A$6:$A$96,0))),0))))=0,"",ROUND((IF(N27&lt;&gt;"",N27,IF(M27="",0,IFERROR(N(INDEX('Reference Data'!$H$6:$H$96,MATCH(M27,'Reference Data'!$A$6:$A$96,0))),0)))+IF(Settings!$B$6="Yes",IF(O27&lt;&gt;"",O27,IF(M27="",0,IFERROR(N(INDEX('Reference Data'!$I$6:$I$96,MATCH(M27,'Reference Data'!$A$6:$A$96,0))),0))),0))*(1+Settings!$B$5),2))</f>
        <v/>
      </c>
      <c r="R27" s="32" t="str">
        <f aca="false">IF(Q27="","",ROUND(2*Q27^2,1))</f>
        <v/>
      </c>
      <c r="S27" s="33" t="str">
        <f aca="false">IF(Q27="","",IF(8*(Settings!$B$8/Q27)^2&gt;24,"&gt;24 h",8*(Settings!$B$8/Q27)^2/24))</f>
        <v/>
      </c>
      <c r="T27" s="33" t="str">
        <f aca="false">IF(Q27="","",IF(8*(Settings!$B$9/Q27)^2&gt;24,"&gt;24 h",8*(Settings!$B$9/Q27)^2/24))</f>
        <v/>
      </c>
      <c r="U27" s="34"/>
      <c r="V27" s="34"/>
      <c r="W27" s="34"/>
      <c r="X27" s="32" t="str">
        <f aca="false">IF(N(IF(U27&lt;&gt;"",U27,IF(M27="",0,IFERROR(N(INDEX('Reference Data'!$J$6:$J$96,MATCH(M27,'Reference Data'!$A$6:$A$96,0))),0))))=0,"",IF(U27&lt;&gt;"",U27,IF(M27="",0,IFERROR(N(INDEX('Reference Data'!$J$6:$J$96,MATCH(M27,'Reference Data'!$A$6:$A$96,0))),0)))+IF(Settings!$B$7="Yes",IF(V27&lt;&gt;"",V27,IF(M27="",0,IFERROR(N(INDEX('Reference Data'!$K$6:$K$96,MATCH(M27,'Reference Data'!$A$6:$A$96,0))),0))),0))</f>
        <v/>
      </c>
      <c r="Y27" s="35" t="str">
        <f aca="false">IF(X27="","",IF(8*10^((Settings!$B$12-X27)/10)&gt;24,"&gt;24 h",8*10^((Settings!$B$12-X27)/10)/24))</f>
        <v/>
      </c>
      <c r="Z27" s="35" t="str">
        <f aca="false">IF(X27="","",IF(8*10^((Settings!$B$13-X27)/10)&gt;24,"&gt;24 h",8*10^((Settings!$B$13-X27)/10)/24))</f>
        <v/>
      </c>
      <c r="AA27" s="36" t="str">
        <f aca="false">IF(X27="",IF(M27="","","Not published – assume YES"),IF(X27&gt;=Settings!$B$13,"YES – must be worn",IF(X27&gt;=Settings!$B$12,"Provide – advised","Not normally needed")))</f>
        <v/>
      </c>
      <c r="AB27" s="26"/>
    </row>
    <row r="28" customFormat="false" ht="19.5" hidden="false" customHeight="true" outlineLevel="0" collapsed="false">
      <c r="A28" s="26"/>
      <c r="B28" s="26"/>
      <c r="C28" s="26"/>
      <c r="D28" s="26"/>
      <c r="E28" s="26"/>
      <c r="F28" s="26"/>
      <c r="G28" s="27"/>
      <c r="H28" s="28"/>
      <c r="I28" s="26"/>
      <c r="J28" s="26"/>
      <c r="K28" s="28"/>
      <c r="L28" s="26"/>
      <c r="M28" s="29"/>
      <c r="N28" s="30"/>
      <c r="O28" s="30"/>
      <c r="P28" s="26"/>
      <c r="Q28" s="31" t="str">
        <f aca="false">IF(N(IF(N28&lt;&gt;"",N28,IF(M28="",0,IFERROR(N(INDEX('Reference Data'!$H$6:$H$96,MATCH(M28,'Reference Data'!$A$6:$A$96,0))),0))))=0,"",ROUND((IF(N28&lt;&gt;"",N28,IF(M28="",0,IFERROR(N(INDEX('Reference Data'!$H$6:$H$96,MATCH(M28,'Reference Data'!$A$6:$A$96,0))),0)))+IF(Settings!$B$6="Yes",IF(O28&lt;&gt;"",O28,IF(M28="",0,IFERROR(N(INDEX('Reference Data'!$I$6:$I$96,MATCH(M28,'Reference Data'!$A$6:$A$96,0))),0))),0))*(1+Settings!$B$5),2))</f>
        <v/>
      </c>
      <c r="R28" s="32" t="str">
        <f aca="false">IF(Q28="","",ROUND(2*Q28^2,1))</f>
        <v/>
      </c>
      <c r="S28" s="33" t="str">
        <f aca="false">IF(Q28="","",IF(8*(Settings!$B$8/Q28)^2&gt;24,"&gt;24 h",8*(Settings!$B$8/Q28)^2/24))</f>
        <v/>
      </c>
      <c r="T28" s="33" t="str">
        <f aca="false">IF(Q28="","",IF(8*(Settings!$B$9/Q28)^2&gt;24,"&gt;24 h",8*(Settings!$B$9/Q28)^2/24))</f>
        <v/>
      </c>
      <c r="U28" s="34"/>
      <c r="V28" s="34"/>
      <c r="W28" s="34"/>
      <c r="X28" s="32" t="str">
        <f aca="false">IF(N(IF(U28&lt;&gt;"",U28,IF(M28="",0,IFERROR(N(INDEX('Reference Data'!$J$6:$J$96,MATCH(M28,'Reference Data'!$A$6:$A$96,0))),0))))=0,"",IF(U28&lt;&gt;"",U28,IF(M28="",0,IFERROR(N(INDEX('Reference Data'!$J$6:$J$96,MATCH(M28,'Reference Data'!$A$6:$A$96,0))),0)))+IF(Settings!$B$7="Yes",IF(V28&lt;&gt;"",V28,IF(M28="",0,IFERROR(N(INDEX('Reference Data'!$K$6:$K$96,MATCH(M28,'Reference Data'!$A$6:$A$96,0))),0))),0))</f>
        <v/>
      </c>
      <c r="Y28" s="35" t="str">
        <f aca="false">IF(X28="","",IF(8*10^((Settings!$B$12-X28)/10)&gt;24,"&gt;24 h",8*10^((Settings!$B$12-X28)/10)/24))</f>
        <v/>
      </c>
      <c r="Z28" s="35" t="str">
        <f aca="false">IF(X28="","",IF(8*10^((Settings!$B$13-X28)/10)&gt;24,"&gt;24 h",8*10^((Settings!$B$13-X28)/10)/24))</f>
        <v/>
      </c>
      <c r="AA28" s="36" t="str">
        <f aca="false">IF(X28="",IF(M28="","","Not published – assume YES"),IF(X28&gt;=Settings!$B$13,"YES – must be worn",IF(X28&gt;=Settings!$B$12,"Provide – advised","Not normally needed")))</f>
        <v/>
      </c>
      <c r="AB28" s="26"/>
    </row>
    <row r="29" customFormat="false" ht="19.5" hidden="false" customHeight="true" outlineLevel="0" collapsed="false">
      <c r="A29" s="26"/>
      <c r="B29" s="26"/>
      <c r="C29" s="26"/>
      <c r="D29" s="26"/>
      <c r="E29" s="26"/>
      <c r="F29" s="26"/>
      <c r="G29" s="27"/>
      <c r="H29" s="28"/>
      <c r="I29" s="26"/>
      <c r="J29" s="26"/>
      <c r="K29" s="28"/>
      <c r="L29" s="26"/>
      <c r="M29" s="29"/>
      <c r="N29" s="30"/>
      <c r="O29" s="30"/>
      <c r="P29" s="26"/>
      <c r="Q29" s="31" t="str">
        <f aca="false">IF(N(IF(N29&lt;&gt;"",N29,IF(M29="",0,IFERROR(N(INDEX('Reference Data'!$H$6:$H$96,MATCH(M29,'Reference Data'!$A$6:$A$96,0))),0))))=0,"",ROUND((IF(N29&lt;&gt;"",N29,IF(M29="",0,IFERROR(N(INDEX('Reference Data'!$H$6:$H$96,MATCH(M29,'Reference Data'!$A$6:$A$96,0))),0)))+IF(Settings!$B$6="Yes",IF(O29&lt;&gt;"",O29,IF(M29="",0,IFERROR(N(INDEX('Reference Data'!$I$6:$I$96,MATCH(M29,'Reference Data'!$A$6:$A$96,0))),0))),0))*(1+Settings!$B$5),2))</f>
        <v/>
      </c>
      <c r="R29" s="32" t="str">
        <f aca="false">IF(Q29="","",ROUND(2*Q29^2,1))</f>
        <v/>
      </c>
      <c r="S29" s="33" t="str">
        <f aca="false">IF(Q29="","",IF(8*(Settings!$B$8/Q29)^2&gt;24,"&gt;24 h",8*(Settings!$B$8/Q29)^2/24))</f>
        <v/>
      </c>
      <c r="T29" s="33" t="str">
        <f aca="false">IF(Q29="","",IF(8*(Settings!$B$9/Q29)^2&gt;24,"&gt;24 h",8*(Settings!$B$9/Q29)^2/24))</f>
        <v/>
      </c>
      <c r="U29" s="34"/>
      <c r="V29" s="34"/>
      <c r="W29" s="34"/>
      <c r="X29" s="32" t="str">
        <f aca="false">IF(N(IF(U29&lt;&gt;"",U29,IF(M29="",0,IFERROR(N(INDEX('Reference Data'!$J$6:$J$96,MATCH(M29,'Reference Data'!$A$6:$A$96,0))),0))))=0,"",IF(U29&lt;&gt;"",U29,IF(M29="",0,IFERROR(N(INDEX('Reference Data'!$J$6:$J$96,MATCH(M29,'Reference Data'!$A$6:$A$96,0))),0)))+IF(Settings!$B$7="Yes",IF(V29&lt;&gt;"",V29,IF(M29="",0,IFERROR(N(INDEX('Reference Data'!$K$6:$K$96,MATCH(M29,'Reference Data'!$A$6:$A$96,0))),0))),0))</f>
        <v/>
      </c>
      <c r="Y29" s="35" t="str">
        <f aca="false">IF(X29="","",IF(8*10^((Settings!$B$12-X29)/10)&gt;24,"&gt;24 h",8*10^((Settings!$B$12-X29)/10)/24))</f>
        <v/>
      </c>
      <c r="Z29" s="35" t="str">
        <f aca="false">IF(X29="","",IF(8*10^((Settings!$B$13-X29)/10)&gt;24,"&gt;24 h",8*10^((Settings!$B$13-X29)/10)/24))</f>
        <v/>
      </c>
      <c r="AA29" s="36" t="str">
        <f aca="false">IF(X29="",IF(M29="","","Not published – assume YES"),IF(X29&gt;=Settings!$B$13,"YES – must be worn",IF(X29&gt;=Settings!$B$12,"Provide – advised","Not normally needed")))</f>
        <v/>
      </c>
      <c r="AB29" s="26"/>
    </row>
    <row r="30" customFormat="false" ht="19.5" hidden="false" customHeight="true" outlineLevel="0" collapsed="false">
      <c r="A30" s="26"/>
      <c r="B30" s="26"/>
      <c r="C30" s="26"/>
      <c r="D30" s="26"/>
      <c r="E30" s="26"/>
      <c r="F30" s="26"/>
      <c r="G30" s="27"/>
      <c r="H30" s="28"/>
      <c r="I30" s="26"/>
      <c r="J30" s="26"/>
      <c r="K30" s="28"/>
      <c r="L30" s="26"/>
      <c r="M30" s="29"/>
      <c r="N30" s="30"/>
      <c r="O30" s="30"/>
      <c r="P30" s="26"/>
      <c r="Q30" s="31" t="str">
        <f aca="false">IF(N(IF(N30&lt;&gt;"",N30,IF(M30="",0,IFERROR(N(INDEX('Reference Data'!$H$6:$H$96,MATCH(M30,'Reference Data'!$A$6:$A$96,0))),0))))=0,"",ROUND((IF(N30&lt;&gt;"",N30,IF(M30="",0,IFERROR(N(INDEX('Reference Data'!$H$6:$H$96,MATCH(M30,'Reference Data'!$A$6:$A$96,0))),0)))+IF(Settings!$B$6="Yes",IF(O30&lt;&gt;"",O30,IF(M30="",0,IFERROR(N(INDEX('Reference Data'!$I$6:$I$96,MATCH(M30,'Reference Data'!$A$6:$A$96,0))),0))),0))*(1+Settings!$B$5),2))</f>
        <v/>
      </c>
      <c r="R30" s="32" t="str">
        <f aca="false">IF(Q30="","",ROUND(2*Q30^2,1))</f>
        <v/>
      </c>
      <c r="S30" s="33" t="str">
        <f aca="false">IF(Q30="","",IF(8*(Settings!$B$8/Q30)^2&gt;24,"&gt;24 h",8*(Settings!$B$8/Q30)^2/24))</f>
        <v/>
      </c>
      <c r="T30" s="33" t="str">
        <f aca="false">IF(Q30="","",IF(8*(Settings!$B$9/Q30)^2&gt;24,"&gt;24 h",8*(Settings!$B$9/Q30)^2/24))</f>
        <v/>
      </c>
      <c r="U30" s="34"/>
      <c r="V30" s="34"/>
      <c r="W30" s="34"/>
      <c r="X30" s="32" t="str">
        <f aca="false">IF(N(IF(U30&lt;&gt;"",U30,IF(M30="",0,IFERROR(N(INDEX('Reference Data'!$J$6:$J$96,MATCH(M30,'Reference Data'!$A$6:$A$96,0))),0))))=0,"",IF(U30&lt;&gt;"",U30,IF(M30="",0,IFERROR(N(INDEX('Reference Data'!$J$6:$J$96,MATCH(M30,'Reference Data'!$A$6:$A$96,0))),0)))+IF(Settings!$B$7="Yes",IF(V30&lt;&gt;"",V30,IF(M30="",0,IFERROR(N(INDEX('Reference Data'!$K$6:$K$96,MATCH(M30,'Reference Data'!$A$6:$A$96,0))),0))),0))</f>
        <v/>
      </c>
      <c r="Y30" s="35" t="str">
        <f aca="false">IF(X30="","",IF(8*10^((Settings!$B$12-X30)/10)&gt;24,"&gt;24 h",8*10^((Settings!$B$12-X30)/10)/24))</f>
        <v/>
      </c>
      <c r="Z30" s="35" t="str">
        <f aca="false">IF(X30="","",IF(8*10^((Settings!$B$13-X30)/10)&gt;24,"&gt;24 h",8*10^((Settings!$B$13-X30)/10)/24))</f>
        <v/>
      </c>
      <c r="AA30" s="36" t="str">
        <f aca="false">IF(X30="",IF(M30="","","Not published – assume YES"),IF(X30&gt;=Settings!$B$13,"YES – must be worn",IF(X30&gt;=Settings!$B$12,"Provide – advised","Not normally needed")))</f>
        <v/>
      </c>
      <c r="AB30" s="26"/>
    </row>
    <row r="31" customFormat="false" ht="19.5" hidden="false" customHeight="true" outlineLevel="0" collapsed="false">
      <c r="A31" s="26"/>
      <c r="B31" s="26"/>
      <c r="C31" s="26"/>
      <c r="D31" s="26"/>
      <c r="E31" s="26"/>
      <c r="F31" s="26"/>
      <c r="G31" s="27"/>
      <c r="H31" s="28"/>
      <c r="I31" s="26"/>
      <c r="J31" s="26"/>
      <c r="K31" s="28"/>
      <c r="L31" s="26"/>
      <c r="M31" s="29"/>
      <c r="N31" s="30"/>
      <c r="O31" s="30"/>
      <c r="P31" s="26"/>
      <c r="Q31" s="31" t="str">
        <f aca="false">IF(N(IF(N31&lt;&gt;"",N31,IF(M31="",0,IFERROR(N(INDEX('Reference Data'!$H$6:$H$96,MATCH(M31,'Reference Data'!$A$6:$A$96,0))),0))))=0,"",ROUND((IF(N31&lt;&gt;"",N31,IF(M31="",0,IFERROR(N(INDEX('Reference Data'!$H$6:$H$96,MATCH(M31,'Reference Data'!$A$6:$A$96,0))),0)))+IF(Settings!$B$6="Yes",IF(O31&lt;&gt;"",O31,IF(M31="",0,IFERROR(N(INDEX('Reference Data'!$I$6:$I$96,MATCH(M31,'Reference Data'!$A$6:$A$96,0))),0))),0))*(1+Settings!$B$5),2))</f>
        <v/>
      </c>
      <c r="R31" s="32" t="str">
        <f aca="false">IF(Q31="","",ROUND(2*Q31^2,1))</f>
        <v/>
      </c>
      <c r="S31" s="33" t="str">
        <f aca="false">IF(Q31="","",IF(8*(Settings!$B$8/Q31)^2&gt;24,"&gt;24 h",8*(Settings!$B$8/Q31)^2/24))</f>
        <v/>
      </c>
      <c r="T31" s="33" t="str">
        <f aca="false">IF(Q31="","",IF(8*(Settings!$B$9/Q31)^2&gt;24,"&gt;24 h",8*(Settings!$B$9/Q31)^2/24))</f>
        <v/>
      </c>
      <c r="U31" s="34"/>
      <c r="V31" s="34"/>
      <c r="W31" s="34"/>
      <c r="X31" s="32" t="str">
        <f aca="false">IF(N(IF(U31&lt;&gt;"",U31,IF(M31="",0,IFERROR(N(INDEX('Reference Data'!$J$6:$J$96,MATCH(M31,'Reference Data'!$A$6:$A$96,0))),0))))=0,"",IF(U31&lt;&gt;"",U31,IF(M31="",0,IFERROR(N(INDEX('Reference Data'!$J$6:$J$96,MATCH(M31,'Reference Data'!$A$6:$A$96,0))),0)))+IF(Settings!$B$7="Yes",IF(V31&lt;&gt;"",V31,IF(M31="",0,IFERROR(N(INDEX('Reference Data'!$K$6:$K$96,MATCH(M31,'Reference Data'!$A$6:$A$96,0))),0))),0))</f>
        <v/>
      </c>
      <c r="Y31" s="35" t="str">
        <f aca="false">IF(X31="","",IF(8*10^((Settings!$B$12-X31)/10)&gt;24,"&gt;24 h",8*10^((Settings!$B$12-X31)/10)/24))</f>
        <v/>
      </c>
      <c r="Z31" s="35" t="str">
        <f aca="false">IF(X31="","",IF(8*10^((Settings!$B$13-X31)/10)&gt;24,"&gt;24 h",8*10^((Settings!$B$13-X31)/10)/24))</f>
        <v/>
      </c>
      <c r="AA31" s="36" t="str">
        <f aca="false">IF(X31="",IF(M31="","","Not published – assume YES"),IF(X31&gt;=Settings!$B$13,"YES – must be worn",IF(X31&gt;=Settings!$B$12,"Provide – advised","Not normally needed")))</f>
        <v/>
      </c>
      <c r="AB31" s="26"/>
    </row>
    <row r="32" customFormat="false" ht="19.5" hidden="false" customHeight="true" outlineLevel="0" collapsed="false">
      <c r="A32" s="26"/>
      <c r="B32" s="26"/>
      <c r="C32" s="26"/>
      <c r="D32" s="26"/>
      <c r="E32" s="26"/>
      <c r="F32" s="26"/>
      <c r="G32" s="27"/>
      <c r="H32" s="28"/>
      <c r="I32" s="26"/>
      <c r="J32" s="26"/>
      <c r="K32" s="28"/>
      <c r="L32" s="26"/>
      <c r="M32" s="29"/>
      <c r="N32" s="30"/>
      <c r="O32" s="30"/>
      <c r="P32" s="26"/>
      <c r="Q32" s="31" t="str">
        <f aca="false">IF(N(IF(N32&lt;&gt;"",N32,IF(M32="",0,IFERROR(N(INDEX('Reference Data'!$H$6:$H$96,MATCH(M32,'Reference Data'!$A$6:$A$96,0))),0))))=0,"",ROUND((IF(N32&lt;&gt;"",N32,IF(M32="",0,IFERROR(N(INDEX('Reference Data'!$H$6:$H$96,MATCH(M32,'Reference Data'!$A$6:$A$96,0))),0)))+IF(Settings!$B$6="Yes",IF(O32&lt;&gt;"",O32,IF(M32="",0,IFERROR(N(INDEX('Reference Data'!$I$6:$I$96,MATCH(M32,'Reference Data'!$A$6:$A$96,0))),0))),0))*(1+Settings!$B$5),2))</f>
        <v/>
      </c>
      <c r="R32" s="32" t="str">
        <f aca="false">IF(Q32="","",ROUND(2*Q32^2,1))</f>
        <v/>
      </c>
      <c r="S32" s="33" t="str">
        <f aca="false">IF(Q32="","",IF(8*(Settings!$B$8/Q32)^2&gt;24,"&gt;24 h",8*(Settings!$B$8/Q32)^2/24))</f>
        <v/>
      </c>
      <c r="T32" s="33" t="str">
        <f aca="false">IF(Q32="","",IF(8*(Settings!$B$9/Q32)^2&gt;24,"&gt;24 h",8*(Settings!$B$9/Q32)^2/24))</f>
        <v/>
      </c>
      <c r="U32" s="34"/>
      <c r="V32" s="34"/>
      <c r="W32" s="34"/>
      <c r="X32" s="32" t="str">
        <f aca="false">IF(N(IF(U32&lt;&gt;"",U32,IF(M32="",0,IFERROR(N(INDEX('Reference Data'!$J$6:$J$96,MATCH(M32,'Reference Data'!$A$6:$A$96,0))),0))))=0,"",IF(U32&lt;&gt;"",U32,IF(M32="",0,IFERROR(N(INDEX('Reference Data'!$J$6:$J$96,MATCH(M32,'Reference Data'!$A$6:$A$96,0))),0)))+IF(Settings!$B$7="Yes",IF(V32&lt;&gt;"",V32,IF(M32="",0,IFERROR(N(INDEX('Reference Data'!$K$6:$K$96,MATCH(M32,'Reference Data'!$A$6:$A$96,0))),0))),0))</f>
        <v/>
      </c>
      <c r="Y32" s="35" t="str">
        <f aca="false">IF(X32="","",IF(8*10^((Settings!$B$12-X32)/10)&gt;24,"&gt;24 h",8*10^((Settings!$B$12-X32)/10)/24))</f>
        <v/>
      </c>
      <c r="Z32" s="35" t="str">
        <f aca="false">IF(X32="","",IF(8*10^((Settings!$B$13-X32)/10)&gt;24,"&gt;24 h",8*10^((Settings!$B$13-X32)/10)/24))</f>
        <v/>
      </c>
      <c r="AA32" s="36" t="str">
        <f aca="false">IF(X32="",IF(M32="","","Not published – assume YES"),IF(X32&gt;=Settings!$B$13,"YES – must be worn",IF(X32&gt;=Settings!$B$12,"Provide – advised","Not normally needed")))</f>
        <v/>
      </c>
      <c r="AB32" s="26"/>
    </row>
    <row r="33" customFormat="false" ht="19.5" hidden="false" customHeight="true" outlineLevel="0" collapsed="false">
      <c r="A33" s="26"/>
      <c r="B33" s="26"/>
      <c r="C33" s="26"/>
      <c r="D33" s="26"/>
      <c r="E33" s="26"/>
      <c r="F33" s="26"/>
      <c r="G33" s="27"/>
      <c r="H33" s="28"/>
      <c r="I33" s="26"/>
      <c r="J33" s="26"/>
      <c r="K33" s="28"/>
      <c r="L33" s="26"/>
      <c r="M33" s="29"/>
      <c r="N33" s="30"/>
      <c r="O33" s="30"/>
      <c r="P33" s="26"/>
      <c r="Q33" s="31" t="str">
        <f aca="false">IF(N(IF(N33&lt;&gt;"",N33,IF(M33="",0,IFERROR(N(INDEX('Reference Data'!$H$6:$H$96,MATCH(M33,'Reference Data'!$A$6:$A$96,0))),0))))=0,"",ROUND((IF(N33&lt;&gt;"",N33,IF(M33="",0,IFERROR(N(INDEX('Reference Data'!$H$6:$H$96,MATCH(M33,'Reference Data'!$A$6:$A$96,0))),0)))+IF(Settings!$B$6="Yes",IF(O33&lt;&gt;"",O33,IF(M33="",0,IFERROR(N(INDEX('Reference Data'!$I$6:$I$96,MATCH(M33,'Reference Data'!$A$6:$A$96,0))),0))),0))*(1+Settings!$B$5),2))</f>
        <v/>
      </c>
      <c r="R33" s="32" t="str">
        <f aca="false">IF(Q33="","",ROUND(2*Q33^2,1))</f>
        <v/>
      </c>
      <c r="S33" s="33" t="str">
        <f aca="false">IF(Q33="","",IF(8*(Settings!$B$8/Q33)^2&gt;24,"&gt;24 h",8*(Settings!$B$8/Q33)^2/24))</f>
        <v/>
      </c>
      <c r="T33" s="33" t="str">
        <f aca="false">IF(Q33="","",IF(8*(Settings!$B$9/Q33)^2&gt;24,"&gt;24 h",8*(Settings!$B$9/Q33)^2/24))</f>
        <v/>
      </c>
      <c r="U33" s="34"/>
      <c r="V33" s="34"/>
      <c r="W33" s="34"/>
      <c r="X33" s="32" t="str">
        <f aca="false">IF(N(IF(U33&lt;&gt;"",U33,IF(M33="",0,IFERROR(N(INDEX('Reference Data'!$J$6:$J$96,MATCH(M33,'Reference Data'!$A$6:$A$96,0))),0))))=0,"",IF(U33&lt;&gt;"",U33,IF(M33="",0,IFERROR(N(INDEX('Reference Data'!$J$6:$J$96,MATCH(M33,'Reference Data'!$A$6:$A$96,0))),0)))+IF(Settings!$B$7="Yes",IF(V33&lt;&gt;"",V33,IF(M33="",0,IFERROR(N(INDEX('Reference Data'!$K$6:$K$96,MATCH(M33,'Reference Data'!$A$6:$A$96,0))),0))),0))</f>
        <v/>
      </c>
      <c r="Y33" s="35" t="str">
        <f aca="false">IF(X33="","",IF(8*10^((Settings!$B$12-X33)/10)&gt;24,"&gt;24 h",8*10^((Settings!$B$12-X33)/10)/24))</f>
        <v/>
      </c>
      <c r="Z33" s="35" t="str">
        <f aca="false">IF(X33="","",IF(8*10^((Settings!$B$13-X33)/10)&gt;24,"&gt;24 h",8*10^((Settings!$B$13-X33)/10)/24))</f>
        <v/>
      </c>
      <c r="AA33" s="36" t="str">
        <f aca="false">IF(X33="",IF(M33="","","Not published – assume YES"),IF(X33&gt;=Settings!$B$13,"YES – must be worn",IF(X33&gt;=Settings!$B$12,"Provide – advised","Not normally needed")))</f>
        <v/>
      </c>
      <c r="AB33" s="26"/>
    </row>
    <row r="34" customFormat="false" ht="19.5" hidden="false" customHeight="true" outlineLevel="0" collapsed="false">
      <c r="A34" s="26"/>
      <c r="B34" s="26"/>
      <c r="C34" s="26"/>
      <c r="D34" s="26"/>
      <c r="E34" s="26"/>
      <c r="F34" s="26"/>
      <c r="G34" s="27"/>
      <c r="H34" s="28"/>
      <c r="I34" s="26"/>
      <c r="J34" s="26"/>
      <c r="K34" s="28"/>
      <c r="L34" s="26"/>
      <c r="M34" s="29"/>
      <c r="N34" s="30"/>
      <c r="O34" s="30"/>
      <c r="P34" s="26"/>
      <c r="Q34" s="31" t="str">
        <f aca="false">IF(N(IF(N34&lt;&gt;"",N34,IF(M34="",0,IFERROR(N(INDEX('Reference Data'!$H$6:$H$96,MATCH(M34,'Reference Data'!$A$6:$A$96,0))),0))))=0,"",ROUND((IF(N34&lt;&gt;"",N34,IF(M34="",0,IFERROR(N(INDEX('Reference Data'!$H$6:$H$96,MATCH(M34,'Reference Data'!$A$6:$A$96,0))),0)))+IF(Settings!$B$6="Yes",IF(O34&lt;&gt;"",O34,IF(M34="",0,IFERROR(N(INDEX('Reference Data'!$I$6:$I$96,MATCH(M34,'Reference Data'!$A$6:$A$96,0))),0))),0))*(1+Settings!$B$5),2))</f>
        <v/>
      </c>
      <c r="R34" s="32" t="str">
        <f aca="false">IF(Q34="","",ROUND(2*Q34^2,1))</f>
        <v/>
      </c>
      <c r="S34" s="33" t="str">
        <f aca="false">IF(Q34="","",IF(8*(Settings!$B$8/Q34)^2&gt;24,"&gt;24 h",8*(Settings!$B$8/Q34)^2/24))</f>
        <v/>
      </c>
      <c r="T34" s="33" t="str">
        <f aca="false">IF(Q34="","",IF(8*(Settings!$B$9/Q34)^2&gt;24,"&gt;24 h",8*(Settings!$B$9/Q34)^2/24))</f>
        <v/>
      </c>
      <c r="U34" s="34"/>
      <c r="V34" s="34"/>
      <c r="W34" s="34"/>
      <c r="X34" s="32" t="str">
        <f aca="false">IF(N(IF(U34&lt;&gt;"",U34,IF(M34="",0,IFERROR(N(INDEX('Reference Data'!$J$6:$J$96,MATCH(M34,'Reference Data'!$A$6:$A$96,0))),0))))=0,"",IF(U34&lt;&gt;"",U34,IF(M34="",0,IFERROR(N(INDEX('Reference Data'!$J$6:$J$96,MATCH(M34,'Reference Data'!$A$6:$A$96,0))),0)))+IF(Settings!$B$7="Yes",IF(V34&lt;&gt;"",V34,IF(M34="",0,IFERROR(N(INDEX('Reference Data'!$K$6:$K$96,MATCH(M34,'Reference Data'!$A$6:$A$96,0))),0))),0))</f>
        <v/>
      </c>
      <c r="Y34" s="35" t="str">
        <f aca="false">IF(X34="","",IF(8*10^((Settings!$B$12-X34)/10)&gt;24,"&gt;24 h",8*10^((Settings!$B$12-X34)/10)/24))</f>
        <v/>
      </c>
      <c r="Z34" s="35" t="str">
        <f aca="false">IF(X34="","",IF(8*10^((Settings!$B$13-X34)/10)&gt;24,"&gt;24 h",8*10^((Settings!$B$13-X34)/10)/24))</f>
        <v/>
      </c>
      <c r="AA34" s="36" t="str">
        <f aca="false">IF(X34="",IF(M34="","","Not published – assume YES"),IF(X34&gt;=Settings!$B$13,"YES – must be worn",IF(X34&gt;=Settings!$B$12,"Provide – advised","Not normally needed")))</f>
        <v/>
      </c>
      <c r="AB34" s="26"/>
    </row>
    <row r="35" customFormat="false" ht="19.5" hidden="false" customHeight="true" outlineLevel="0" collapsed="false">
      <c r="A35" s="26"/>
      <c r="B35" s="26"/>
      <c r="C35" s="26"/>
      <c r="D35" s="26"/>
      <c r="E35" s="26"/>
      <c r="F35" s="26"/>
      <c r="G35" s="27"/>
      <c r="H35" s="28"/>
      <c r="I35" s="26"/>
      <c r="J35" s="26"/>
      <c r="K35" s="28"/>
      <c r="L35" s="26"/>
      <c r="M35" s="29"/>
      <c r="N35" s="30"/>
      <c r="O35" s="30"/>
      <c r="P35" s="26"/>
      <c r="Q35" s="31" t="str">
        <f aca="false">IF(N(IF(N35&lt;&gt;"",N35,IF(M35="",0,IFERROR(N(INDEX('Reference Data'!$H$6:$H$96,MATCH(M35,'Reference Data'!$A$6:$A$96,0))),0))))=0,"",ROUND((IF(N35&lt;&gt;"",N35,IF(M35="",0,IFERROR(N(INDEX('Reference Data'!$H$6:$H$96,MATCH(M35,'Reference Data'!$A$6:$A$96,0))),0)))+IF(Settings!$B$6="Yes",IF(O35&lt;&gt;"",O35,IF(M35="",0,IFERROR(N(INDEX('Reference Data'!$I$6:$I$96,MATCH(M35,'Reference Data'!$A$6:$A$96,0))),0))),0))*(1+Settings!$B$5),2))</f>
        <v/>
      </c>
      <c r="R35" s="32" t="str">
        <f aca="false">IF(Q35="","",ROUND(2*Q35^2,1))</f>
        <v/>
      </c>
      <c r="S35" s="33" t="str">
        <f aca="false">IF(Q35="","",IF(8*(Settings!$B$8/Q35)^2&gt;24,"&gt;24 h",8*(Settings!$B$8/Q35)^2/24))</f>
        <v/>
      </c>
      <c r="T35" s="33" t="str">
        <f aca="false">IF(Q35="","",IF(8*(Settings!$B$9/Q35)^2&gt;24,"&gt;24 h",8*(Settings!$B$9/Q35)^2/24))</f>
        <v/>
      </c>
      <c r="U35" s="34"/>
      <c r="V35" s="34"/>
      <c r="W35" s="34"/>
      <c r="X35" s="32" t="str">
        <f aca="false">IF(N(IF(U35&lt;&gt;"",U35,IF(M35="",0,IFERROR(N(INDEX('Reference Data'!$J$6:$J$96,MATCH(M35,'Reference Data'!$A$6:$A$96,0))),0))))=0,"",IF(U35&lt;&gt;"",U35,IF(M35="",0,IFERROR(N(INDEX('Reference Data'!$J$6:$J$96,MATCH(M35,'Reference Data'!$A$6:$A$96,0))),0)))+IF(Settings!$B$7="Yes",IF(V35&lt;&gt;"",V35,IF(M35="",0,IFERROR(N(INDEX('Reference Data'!$K$6:$K$96,MATCH(M35,'Reference Data'!$A$6:$A$96,0))),0))),0))</f>
        <v/>
      </c>
      <c r="Y35" s="35" t="str">
        <f aca="false">IF(X35="","",IF(8*10^((Settings!$B$12-X35)/10)&gt;24,"&gt;24 h",8*10^((Settings!$B$12-X35)/10)/24))</f>
        <v/>
      </c>
      <c r="Z35" s="35" t="str">
        <f aca="false">IF(X35="","",IF(8*10^((Settings!$B$13-X35)/10)&gt;24,"&gt;24 h",8*10^((Settings!$B$13-X35)/10)/24))</f>
        <v/>
      </c>
      <c r="AA35" s="36" t="str">
        <f aca="false">IF(X35="",IF(M35="","","Not published – assume YES"),IF(X35&gt;=Settings!$B$13,"YES – must be worn",IF(X35&gt;=Settings!$B$12,"Provide – advised","Not normally needed")))</f>
        <v/>
      </c>
      <c r="AB35" s="26"/>
    </row>
    <row r="36" customFormat="false" ht="19.5" hidden="false" customHeight="true" outlineLevel="0" collapsed="false">
      <c r="A36" s="26"/>
      <c r="B36" s="26"/>
      <c r="C36" s="26"/>
      <c r="D36" s="26"/>
      <c r="E36" s="26"/>
      <c r="F36" s="26"/>
      <c r="G36" s="27"/>
      <c r="H36" s="28"/>
      <c r="I36" s="26"/>
      <c r="J36" s="26"/>
      <c r="K36" s="28"/>
      <c r="L36" s="26"/>
      <c r="M36" s="29"/>
      <c r="N36" s="30"/>
      <c r="O36" s="30"/>
      <c r="P36" s="26"/>
      <c r="Q36" s="31" t="str">
        <f aca="false">IF(N(IF(N36&lt;&gt;"",N36,IF(M36="",0,IFERROR(N(INDEX('Reference Data'!$H$6:$H$96,MATCH(M36,'Reference Data'!$A$6:$A$96,0))),0))))=0,"",ROUND((IF(N36&lt;&gt;"",N36,IF(M36="",0,IFERROR(N(INDEX('Reference Data'!$H$6:$H$96,MATCH(M36,'Reference Data'!$A$6:$A$96,0))),0)))+IF(Settings!$B$6="Yes",IF(O36&lt;&gt;"",O36,IF(M36="",0,IFERROR(N(INDEX('Reference Data'!$I$6:$I$96,MATCH(M36,'Reference Data'!$A$6:$A$96,0))),0))),0))*(1+Settings!$B$5),2))</f>
        <v/>
      </c>
      <c r="R36" s="32" t="str">
        <f aca="false">IF(Q36="","",ROUND(2*Q36^2,1))</f>
        <v/>
      </c>
      <c r="S36" s="33" t="str">
        <f aca="false">IF(Q36="","",IF(8*(Settings!$B$8/Q36)^2&gt;24,"&gt;24 h",8*(Settings!$B$8/Q36)^2/24))</f>
        <v/>
      </c>
      <c r="T36" s="33" t="str">
        <f aca="false">IF(Q36="","",IF(8*(Settings!$B$9/Q36)^2&gt;24,"&gt;24 h",8*(Settings!$B$9/Q36)^2/24))</f>
        <v/>
      </c>
      <c r="U36" s="34"/>
      <c r="V36" s="34"/>
      <c r="W36" s="34"/>
      <c r="X36" s="32" t="str">
        <f aca="false">IF(N(IF(U36&lt;&gt;"",U36,IF(M36="",0,IFERROR(N(INDEX('Reference Data'!$J$6:$J$96,MATCH(M36,'Reference Data'!$A$6:$A$96,0))),0))))=0,"",IF(U36&lt;&gt;"",U36,IF(M36="",0,IFERROR(N(INDEX('Reference Data'!$J$6:$J$96,MATCH(M36,'Reference Data'!$A$6:$A$96,0))),0)))+IF(Settings!$B$7="Yes",IF(V36&lt;&gt;"",V36,IF(M36="",0,IFERROR(N(INDEX('Reference Data'!$K$6:$K$96,MATCH(M36,'Reference Data'!$A$6:$A$96,0))),0))),0))</f>
        <v/>
      </c>
      <c r="Y36" s="35" t="str">
        <f aca="false">IF(X36="","",IF(8*10^((Settings!$B$12-X36)/10)&gt;24,"&gt;24 h",8*10^((Settings!$B$12-X36)/10)/24))</f>
        <v/>
      </c>
      <c r="Z36" s="35" t="str">
        <f aca="false">IF(X36="","",IF(8*10^((Settings!$B$13-X36)/10)&gt;24,"&gt;24 h",8*10^((Settings!$B$13-X36)/10)/24))</f>
        <v/>
      </c>
      <c r="AA36" s="36" t="str">
        <f aca="false">IF(X36="",IF(M36="","","Not published – assume YES"),IF(X36&gt;=Settings!$B$13,"YES – must be worn",IF(X36&gt;=Settings!$B$12,"Provide – advised","Not normally needed")))</f>
        <v/>
      </c>
      <c r="AB36" s="26"/>
    </row>
    <row r="37" customFormat="false" ht="19.5" hidden="false" customHeight="true" outlineLevel="0" collapsed="false">
      <c r="A37" s="26"/>
      <c r="B37" s="26"/>
      <c r="C37" s="26"/>
      <c r="D37" s="26"/>
      <c r="E37" s="26"/>
      <c r="F37" s="26"/>
      <c r="G37" s="27"/>
      <c r="H37" s="28"/>
      <c r="I37" s="26"/>
      <c r="J37" s="26"/>
      <c r="K37" s="28"/>
      <c r="L37" s="26"/>
      <c r="M37" s="29"/>
      <c r="N37" s="30"/>
      <c r="O37" s="30"/>
      <c r="P37" s="26"/>
      <c r="Q37" s="31" t="str">
        <f aca="false">IF(N(IF(N37&lt;&gt;"",N37,IF(M37="",0,IFERROR(N(INDEX('Reference Data'!$H$6:$H$96,MATCH(M37,'Reference Data'!$A$6:$A$96,0))),0))))=0,"",ROUND((IF(N37&lt;&gt;"",N37,IF(M37="",0,IFERROR(N(INDEX('Reference Data'!$H$6:$H$96,MATCH(M37,'Reference Data'!$A$6:$A$96,0))),0)))+IF(Settings!$B$6="Yes",IF(O37&lt;&gt;"",O37,IF(M37="",0,IFERROR(N(INDEX('Reference Data'!$I$6:$I$96,MATCH(M37,'Reference Data'!$A$6:$A$96,0))),0))),0))*(1+Settings!$B$5),2))</f>
        <v/>
      </c>
      <c r="R37" s="32" t="str">
        <f aca="false">IF(Q37="","",ROUND(2*Q37^2,1))</f>
        <v/>
      </c>
      <c r="S37" s="33" t="str">
        <f aca="false">IF(Q37="","",IF(8*(Settings!$B$8/Q37)^2&gt;24,"&gt;24 h",8*(Settings!$B$8/Q37)^2/24))</f>
        <v/>
      </c>
      <c r="T37" s="33" t="str">
        <f aca="false">IF(Q37="","",IF(8*(Settings!$B$9/Q37)^2&gt;24,"&gt;24 h",8*(Settings!$B$9/Q37)^2/24))</f>
        <v/>
      </c>
      <c r="U37" s="34"/>
      <c r="V37" s="34"/>
      <c r="W37" s="34"/>
      <c r="X37" s="32" t="str">
        <f aca="false">IF(N(IF(U37&lt;&gt;"",U37,IF(M37="",0,IFERROR(N(INDEX('Reference Data'!$J$6:$J$96,MATCH(M37,'Reference Data'!$A$6:$A$96,0))),0))))=0,"",IF(U37&lt;&gt;"",U37,IF(M37="",0,IFERROR(N(INDEX('Reference Data'!$J$6:$J$96,MATCH(M37,'Reference Data'!$A$6:$A$96,0))),0)))+IF(Settings!$B$7="Yes",IF(V37&lt;&gt;"",V37,IF(M37="",0,IFERROR(N(INDEX('Reference Data'!$K$6:$K$96,MATCH(M37,'Reference Data'!$A$6:$A$96,0))),0))),0))</f>
        <v/>
      </c>
      <c r="Y37" s="35" t="str">
        <f aca="false">IF(X37="","",IF(8*10^((Settings!$B$12-X37)/10)&gt;24,"&gt;24 h",8*10^((Settings!$B$12-X37)/10)/24))</f>
        <v/>
      </c>
      <c r="Z37" s="35" t="str">
        <f aca="false">IF(X37="","",IF(8*10^((Settings!$B$13-X37)/10)&gt;24,"&gt;24 h",8*10^((Settings!$B$13-X37)/10)/24))</f>
        <v/>
      </c>
      <c r="AA37" s="36" t="str">
        <f aca="false">IF(X37="",IF(M37="","","Not published – assume YES"),IF(X37&gt;=Settings!$B$13,"YES – must be worn",IF(X37&gt;=Settings!$B$12,"Provide – advised","Not normally needed")))</f>
        <v/>
      </c>
      <c r="AB37" s="26"/>
    </row>
    <row r="38" customFormat="false" ht="19.5" hidden="false" customHeight="true" outlineLevel="0" collapsed="false">
      <c r="A38" s="26"/>
      <c r="B38" s="26"/>
      <c r="C38" s="26"/>
      <c r="D38" s="26"/>
      <c r="E38" s="26"/>
      <c r="F38" s="26"/>
      <c r="G38" s="27"/>
      <c r="H38" s="28"/>
      <c r="I38" s="26"/>
      <c r="J38" s="26"/>
      <c r="K38" s="28"/>
      <c r="L38" s="26"/>
      <c r="M38" s="29"/>
      <c r="N38" s="30"/>
      <c r="O38" s="30"/>
      <c r="P38" s="26"/>
      <c r="Q38" s="31" t="str">
        <f aca="false">IF(N(IF(N38&lt;&gt;"",N38,IF(M38="",0,IFERROR(N(INDEX('Reference Data'!$H$6:$H$96,MATCH(M38,'Reference Data'!$A$6:$A$96,0))),0))))=0,"",ROUND((IF(N38&lt;&gt;"",N38,IF(M38="",0,IFERROR(N(INDEX('Reference Data'!$H$6:$H$96,MATCH(M38,'Reference Data'!$A$6:$A$96,0))),0)))+IF(Settings!$B$6="Yes",IF(O38&lt;&gt;"",O38,IF(M38="",0,IFERROR(N(INDEX('Reference Data'!$I$6:$I$96,MATCH(M38,'Reference Data'!$A$6:$A$96,0))),0))),0))*(1+Settings!$B$5),2))</f>
        <v/>
      </c>
      <c r="R38" s="32" t="str">
        <f aca="false">IF(Q38="","",ROUND(2*Q38^2,1))</f>
        <v/>
      </c>
      <c r="S38" s="33" t="str">
        <f aca="false">IF(Q38="","",IF(8*(Settings!$B$8/Q38)^2&gt;24,"&gt;24 h",8*(Settings!$B$8/Q38)^2/24))</f>
        <v/>
      </c>
      <c r="T38" s="33" t="str">
        <f aca="false">IF(Q38="","",IF(8*(Settings!$B$9/Q38)^2&gt;24,"&gt;24 h",8*(Settings!$B$9/Q38)^2/24))</f>
        <v/>
      </c>
      <c r="U38" s="34"/>
      <c r="V38" s="34"/>
      <c r="W38" s="34"/>
      <c r="X38" s="32" t="str">
        <f aca="false">IF(N(IF(U38&lt;&gt;"",U38,IF(M38="",0,IFERROR(N(INDEX('Reference Data'!$J$6:$J$96,MATCH(M38,'Reference Data'!$A$6:$A$96,0))),0))))=0,"",IF(U38&lt;&gt;"",U38,IF(M38="",0,IFERROR(N(INDEX('Reference Data'!$J$6:$J$96,MATCH(M38,'Reference Data'!$A$6:$A$96,0))),0)))+IF(Settings!$B$7="Yes",IF(V38&lt;&gt;"",V38,IF(M38="",0,IFERROR(N(INDEX('Reference Data'!$K$6:$K$96,MATCH(M38,'Reference Data'!$A$6:$A$96,0))),0))),0))</f>
        <v/>
      </c>
      <c r="Y38" s="35" t="str">
        <f aca="false">IF(X38="","",IF(8*10^((Settings!$B$12-X38)/10)&gt;24,"&gt;24 h",8*10^((Settings!$B$12-X38)/10)/24))</f>
        <v/>
      </c>
      <c r="Z38" s="35" t="str">
        <f aca="false">IF(X38="","",IF(8*10^((Settings!$B$13-X38)/10)&gt;24,"&gt;24 h",8*10^((Settings!$B$13-X38)/10)/24))</f>
        <v/>
      </c>
      <c r="AA38" s="36" t="str">
        <f aca="false">IF(X38="",IF(M38="","","Not published – assume YES"),IF(X38&gt;=Settings!$B$13,"YES – must be worn",IF(X38&gt;=Settings!$B$12,"Provide – advised","Not normally needed")))</f>
        <v/>
      </c>
      <c r="AB38" s="26"/>
    </row>
    <row r="39" customFormat="false" ht="19.5" hidden="false" customHeight="true" outlineLevel="0" collapsed="false">
      <c r="A39" s="26"/>
      <c r="B39" s="26"/>
      <c r="C39" s="26"/>
      <c r="D39" s="26"/>
      <c r="E39" s="26"/>
      <c r="F39" s="26"/>
      <c r="G39" s="27"/>
      <c r="H39" s="28"/>
      <c r="I39" s="26"/>
      <c r="J39" s="26"/>
      <c r="K39" s="28"/>
      <c r="L39" s="26"/>
      <c r="M39" s="29"/>
      <c r="N39" s="30"/>
      <c r="O39" s="30"/>
      <c r="P39" s="26"/>
      <c r="Q39" s="31" t="str">
        <f aca="false">IF(N(IF(N39&lt;&gt;"",N39,IF(M39="",0,IFERROR(N(INDEX('Reference Data'!$H$6:$H$96,MATCH(M39,'Reference Data'!$A$6:$A$96,0))),0))))=0,"",ROUND((IF(N39&lt;&gt;"",N39,IF(M39="",0,IFERROR(N(INDEX('Reference Data'!$H$6:$H$96,MATCH(M39,'Reference Data'!$A$6:$A$96,0))),0)))+IF(Settings!$B$6="Yes",IF(O39&lt;&gt;"",O39,IF(M39="",0,IFERROR(N(INDEX('Reference Data'!$I$6:$I$96,MATCH(M39,'Reference Data'!$A$6:$A$96,0))),0))),0))*(1+Settings!$B$5),2))</f>
        <v/>
      </c>
      <c r="R39" s="32" t="str">
        <f aca="false">IF(Q39="","",ROUND(2*Q39^2,1))</f>
        <v/>
      </c>
      <c r="S39" s="33" t="str">
        <f aca="false">IF(Q39="","",IF(8*(Settings!$B$8/Q39)^2&gt;24,"&gt;24 h",8*(Settings!$B$8/Q39)^2/24))</f>
        <v/>
      </c>
      <c r="T39" s="33" t="str">
        <f aca="false">IF(Q39="","",IF(8*(Settings!$B$9/Q39)^2&gt;24,"&gt;24 h",8*(Settings!$B$9/Q39)^2/24))</f>
        <v/>
      </c>
      <c r="U39" s="34"/>
      <c r="V39" s="34"/>
      <c r="W39" s="34"/>
      <c r="X39" s="32" t="str">
        <f aca="false">IF(N(IF(U39&lt;&gt;"",U39,IF(M39="",0,IFERROR(N(INDEX('Reference Data'!$J$6:$J$96,MATCH(M39,'Reference Data'!$A$6:$A$96,0))),0))))=0,"",IF(U39&lt;&gt;"",U39,IF(M39="",0,IFERROR(N(INDEX('Reference Data'!$J$6:$J$96,MATCH(M39,'Reference Data'!$A$6:$A$96,0))),0)))+IF(Settings!$B$7="Yes",IF(V39&lt;&gt;"",V39,IF(M39="",0,IFERROR(N(INDEX('Reference Data'!$K$6:$K$96,MATCH(M39,'Reference Data'!$A$6:$A$96,0))),0))),0))</f>
        <v/>
      </c>
      <c r="Y39" s="35" t="str">
        <f aca="false">IF(X39="","",IF(8*10^((Settings!$B$12-X39)/10)&gt;24,"&gt;24 h",8*10^((Settings!$B$12-X39)/10)/24))</f>
        <v/>
      </c>
      <c r="Z39" s="35" t="str">
        <f aca="false">IF(X39="","",IF(8*10^((Settings!$B$13-X39)/10)&gt;24,"&gt;24 h",8*10^((Settings!$B$13-X39)/10)/24))</f>
        <v/>
      </c>
      <c r="AA39" s="36" t="str">
        <f aca="false">IF(X39="",IF(M39="","","Not published – assume YES"),IF(X39&gt;=Settings!$B$13,"YES – must be worn",IF(X39&gt;=Settings!$B$12,"Provide – advised","Not normally needed")))</f>
        <v/>
      </c>
      <c r="AB39" s="26"/>
    </row>
    <row r="40" customFormat="false" ht="19.5" hidden="false" customHeight="true" outlineLevel="0" collapsed="false">
      <c r="A40" s="26"/>
      <c r="B40" s="26"/>
      <c r="C40" s="26"/>
      <c r="D40" s="26"/>
      <c r="E40" s="26"/>
      <c r="F40" s="26"/>
      <c r="G40" s="27"/>
      <c r="H40" s="28"/>
      <c r="I40" s="26"/>
      <c r="J40" s="26"/>
      <c r="K40" s="28"/>
      <c r="L40" s="26"/>
      <c r="M40" s="29"/>
      <c r="N40" s="30"/>
      <c r="O40" s="30"/>
      <c r="P40" s="26"/>
      <c r="Q40" s="31" t="str">
        <f aca="false">IF(N(IF(N40&lt;&gt;"",N40,IF(M40="",0,IFERROR(N(INDEX('Reference Data'!$H$6:$H$96,MATCH(M40,'Reference Data'!$A$6:$A$96,0))),0))))=0,"",ROUND((IF(N40&lt;&gt;"",N40,IF(M40="",0,IFERROR(N(INDEX('Reference Data'!$H$6:$H$96,MATCH(M40,'Reference Data'!$A$6:$A$96,0))),0)))+IF(Settings!$B$6="Yes",IF(O40&lt;&gt;"",O40,IF(M40="",0,IFERROR(N(INDEX('Reference Data'!$I$6:$I$96,MATCH(M40,'Reference Data'!$A$6:$A$96,0))),0))),0))*(1+Settings!$B$5),2))</f>
        <v/>
      </c>
      <c r="R40" s="32" t="str">
        <f aca="false">IF(Q40="","",ROUND(2*Q40^2,1))</f>
        <v/>
      </c>
      <c r="S40" s="33" t="str">
        <f aca="false">IF(Q40="","",IF(8*(Settings!$B$8/Q40)^2&gt;24,"&gt;24 h",8*(Settings!$B$8/Q40)^2/24))</f>
        <v/>
      </c>
      <c r="T40" s="33" t="str">
        <f aca="false">IF(Q40="","",IF(8*(Settings!$B$9/Q40)^2&gt;24,"&gt;24 h",8*(Settings!$B$9/Q40)^2/24))</f>
        <v/>
      </c>
      <c r="U40" s="34"/>
      <c r="V40" s="34"/>
      <c r="W40" s="34"/>
      <c r="X40" s="32" t="str">
        <f aca="false">IF(N(IF(U40&lt;&gt;"",U40,IF(M40="",0,IFERROR(N(INDEX('Reference Data'!$J$6:$J$96,MATCH(M40,'Reference Data'!$A$6:$A$96,0))),0))))=0,"",IF(U40&lt;&gt;"",U40,IF(M40="",0,IFERROR(N(INDEX('Reference Data'!$J$6:$J$96,MATCH(M40,'Reference Data'!$A$6:$A$96,0))),0)))+IF(Settings!$B$7="Yes",IF(V40&lt;&gt;"",V40,IF(M40="",0,IFERROR(N(INDEX('Reference Data'!$K$6:$K$96,MATCH(M40,'Reference Data'!$A$6:$A$96,0))),0))),0))</f>
        <v/>
      </c>
      <c r="Y40" s="35" t="str">
        <f aca="false">IF(X40="","",IF(8*10^((Settings!$B$12-X40)/10)&gt;24,"&gt;24 h",8*10^((Settings!$B$12-X40)/10)/24))</f>
        <v/>
      </c>
      <c r="Z40" s="35" t="str">
        <f aca="false">IF(X40="","",IF(8*10^((Settings!$B$13-X40)/10)&gt;24,"&gt;24 h",8*10^((Settings!$B$13-X40)/10)/24))</f>
        <v/>
      </c>
      <c r="AA40" s="36" t="str">
        <f aca="false">IF(X40="",IF(M40="","","Not published – assume YES"),IF(X40&gt;=Settings!$B$13,"YES – must be worn",IF(X40&gt;=Settings!$B$12,"Provide – advised","Not normally needed")))</f>
        <v/>
      </c>
      <c r="AB40" s="26"/>
    </row>
    <row r="41" customFormat="false" ht="19.5" hidden="false" customHeight="true" outlineLevel="0" collapsed="false">
      <c r="A41" s="26"/>
      <c r="B41" s="26"/>
      <c r="C41" s="26"/>
      <c r="D41" s="26"/>
      <c r="E41" s="26"/>
      <c r="F41" s="26"/>
      <c r="G41" s="27"/>
      <c r="H41" s="28"/>
      <c r="I41" s="26"/>
      <c r="J41" s="26"/>
      <c r="K41" s="28"/>
      <c r="L41" s="26"/>
      <c r="M41" s="29"/>
      <c r="N41" s="30"/>
      <c r="O41" s="30"/>
      <c r="P41" s="26"/>
      <c r="Q41" s="31" t="str">
        <f aca="false">IF(N(IF(N41&lt;&gt;"",N41,IF(M41="",0,IFERROR(N(INDEX('Reference Data'!$H$6:$H$96,MATCH(M41,'Reference Data'!$A$6:$A$96,0))),0))))=0,"",ROUND((IF(N41&lt;&gt;"",N41,IF(M41="",0,IFERROR(N(INDEX('Reference Data'!$H$6:$H$96,MATCH(M41,'Reference Data'!$A$6:$A$96,0))),0)))+IF(Settings!$B$6="Yes",IF(O41&lt;&gt;"",O41,IF(M41="",0,IFERROR(N(INDEX('Reference Data'!$I$6:$I$96,MATCH(M41,'Reference Data'!$A$6:$A$96,0))),0))),0))*(1+Settings!$B$5),2))</f>
        <v/>
      </c>
      <c r="R41" s="32" t="str">
        <f aca="false">IF(Q41="","",ROUND(2*Q41^2,1))</f>
        <v/>
      </c>
      <c r="S41" s="33" t="str">
        <f aca="false">IF(Q41="","",IF(8*(Settings!$B$8/Q41)^2&gt;24,"&gt;24 h",8*(Settings!$B$8/Q41)^2/24))</f>
        <v/>
      </c>
      <c r="T41" s="33" t="str">
        <f aca="false">IF(Q41="","",IF(8*(Settings!$B$9/Q41)^2&gt;24,"&gt;24 h",8*(Settings!$B$9/Q41)^2/24))</f>
        <v/>
      </c>
      <c r="U41" s="34"/>
      <c r="V41" s="34"/>
      <c r="W41" s="34"/>
      <c r="X41" s="32" t="str">
        <f aca="false">IF(N(IF(U41&lt;&gt;"",U41,IF(M41="",0,IFERROR(N(INDEX('Reference Data'!$J$6:$J$96,MATCH(M41,'Reference Data'!$A$6:$A$96,0))),0))))=0,"",IF(U41&lt;&gt;"",U41,IF(M41="",0,IFERROR(N(INDEX('Reference Data'!$J$6:$J$96,MATCH(M41,'Reference Data'!$A$6:$A$96,0))),0)))+IF(Settings!$B$7="Yes",IF(V41&lt;&gt;"",V41,IF(M41="",0,IFERROR(N(INDEX('Reference Data'!$K$6:$K$96,MATCH(M41,'Reference Data'!$A$6:$A$96,0))),0))),0))</f>
        <v/>
      </c>
      <c r="Y41" s="35" t="str">
        <f aca="false">IF(X41="","",IF(8*10^((Settings!$B$12-X41)/10)&gt;24,"&gt;24 h",8*10^((Settings!$B$12-X41)/10)/24))</f>
        <v/>
      </c>
      <c r="Z41" s="35" t="str">
        <f aca="false">IF(X41="","",IF(8*10^((Settings!$B$13-X41)/10)&gt;24,"&gt;24 h",8*10^((Settings!$B$13-X41)/10)/24))</f>
        <v/>
      </c>
      <c r="AA41" s="36" t="str">
        <f aca="false">IF(X41="",IF(M41="","","Not published – assume YES"),IF(X41&gt;=Settings!$B$13,"YES – must be worn",IF(X41&gt;=Settings!$B$12,"Provide – advised","Not normally needed")))</f>
        <v/>
      </c>
      <c r="AB41" s="26"/>
    </row>
    <row r="42" customFormat="false" ht="19.5" hidden="false" customHeight="true" outlineLevel="0" collapsed="false">
      <c r="A42" s="26"/>
      <c r="B42" s="26"/>
      <c r="C42" s="26"/>
      <c r="D42" s="26"/>
      <c r="E42" s="26"/>
      <c r="F42" s="26"/>
      <c r="G42" s="27"/>
      <c r="H42" s="28"/>
      <c r="I42" s="26"/>
      <c r="J42" s="26"/>
      <c r="K42" s="28"/>
      <c r="L42" s="26"/>
      <c r="M42" s="29"/>
      <c r="N42" s="30"/>
      <c r="O42" s="30"/>
      <c r="P42" s="26"/>
      <c r="Q42" s="31" t="str">
        <f aca="false">IF(N(IF(N42&lt;&gt;"",N42,IF(M42="",0,IFERROR(N(INDEX('Reference Data'!$H$6:$H$96,MATCH(M42,'Reference Data'!$A$6:$A$96,0))),0))))=0,"",ROUND((IF(N42&lt;&gt;"",N42,IF(M42="",0,IFERROR(N(INDEX('Reference Data'!$H$6:$H$96,MATCH(M42,'Reference Data'!$A$6:$A$96,0))),0)))+IF(Settings!$B$6="Yes",IF(O42&lt;&gt;"",O42,IF(M42="",0,IFERROR(N(INDEX('Reference Data'!$I$6:$I$96,MATCH(M42,'Reference Data'!$A$6:$A$96,0))),0))),0))*(1+Settings!$B$5),2))</f>
        <v/>
      </c>
      <c r="R42" s="32" t="str">
        <f aca="false">IF(Q42="","",ROUND(2*Q42^2,1))</f>
        <v/>
      </c>
      <c r="S42" s="33" t="str">
        <f aca="false">IF(Q42="","",IF(8*(Settings!$B$8/Q42)^2&gt;24,"&gt;24 h",8*(Settings!$B$8/Q42)^2/24))</f>
        <v/>
      </c>
      <c r="T42" s="33" t="str">
        <f aca="false">IF(Q42="","",IF(8*(Settings!$B$9/Q42)^2&gt;24,"&gt;24 h",8*(Settings!$B$9/Q42)^2/24))</f>
        <v/>
      </c>
      <c r="U42" s="34"/>
      <c r="V42" s="34"/>
      <c r="W42" s="34"/>
      <c r="X42" s="32" t="str">
        <f aca="false">IF(N(IF(U42&lt;&gt;"",U42,IF(M42="",0,IFERROR(N(INDEX('Reference Data'!$J$6:$J$96,MATCH(M42,'Reference Data'!$A$6:$A$96,0))),0))))=0,"",IF(U42&lt;&gt;"",U42,IF(M42="",0,IFERROR(N(INDEX('Reference Data'!$J$6:$J$96,MATCH(M42,'Reference Data'!$A$6:$A$96,0))),0)))+IF(Settings!$B$7="Yes",IF(V42&lt;&gt;"",V42,IF(M42="",0,IFERROR(N(INDEX('Reference Data'!$K$6:$K$96,MATCH(M42,'Reference Data'!$A$6:$A$96,0))),0))),0))</f>
        <v/>
      </c>
      <c r="Y42" s="35" t="str">
        <f aca="false">IF(X42="","",IF(8*10^((Settings!$B$12-X42)/10)&gt;24,"&gt;24 h",8*10^((Settings!$B$12-X42)/10)/24))</f>
        <v/>
      </c>
      <c r="Z42" s="35" t="str">
        <f aca="false">IF(X42="","",IF(8*10^((Settings!$B$13-X42)/10)&gt;24,"&gt;24 h",8*10^((Settings!$B$13-X42)/10)/24))</f>
        <v/>
      </c>
      <c r="AA42" s="36" t="str">
        <f aca="false">IF(X42="",IF(M42="","","Not published – assume YES"),IF(X42&gt;=Settings!$B$13,"YES – must be worn",IF(X42&gt;=Settings!$B$12,"Provide – advised","Not normally needed")))</f>
        <v/>
      </c>
      <c r="AB42" s="26"/>
    </row>
    <row r="43" customFormat="false" ht="19.5" hidden="false" customHeight="true" outlineLevel="0" collapsed="false">
      <c r="A43" s="26"/>
      <c r="B43" s="26"/>
      <c r="C43" s="26"/>
      <c r="D43" s="26"/>
      <c r="E43" s="26"/>
      <c r="F43" s="26"/>
      <c r="G43" s="27"/>
      <c r="H43" s="28"/>
      <c r="I43" s="26"/>
      <c r="J43" s="26"/>
      <c r="K43" s="28"/>
      <c r="L43" s="26"/>
      <c r="M43" s="29"/>
      <c r="N43" s="30"/>
      <c r="O43" s="30"/>
      <c r="P43" s="26"/>
      <c r="Q43" s="31" t="str">
        <f aca="false">IF(N(IF(N43&lt;&gt;"",N43,IF(M43="",0,IFERROR(N(INDEX('Reference Data'!$H$6:$H$96,MATCH(M43,'Reference Data'!$A$6:$A$96,0))),0))))=0,"",ROUND((IF(N43&lt;&gt;"",N43,IF(M43="",0,IFERROR(N(INDEX('Reference Data'!$H$6:$H$96,MATCH(M43,'Reference Data'!$A$6:$A$96,0))),0)))+IF(Settings!$B$6="Yes",IF(O43&lt;&gt;"",O43,IF(M43="",0,IFERROR(N(INDEX('Reference Data'!$I$6:$I$96,MATCH(M43,'Reference Data'!$A$6:$A$96,0))),0))),0))*(1+Settings!$B$5),2))</f>
        <v/>
      </c>
      <c r="R43" s="32" t="str">
        <f aca="false">IF(Q43="","",ROUND(2*Q43^2,1))</f>
        <v/>
      </c>
      <c r="S43" s="33" t="str">
        <f aca="false">IF(Q43="","",IF(8*(Settings!$B$8/Q43)^2&gt;24,"&gt;24 h",8*(Settings!$B$8/Q43)^2/24))</f>
        <v/>
      </c>
      <c r="T43" s="33" t="str">
        <f aca="false">IF(Q43="","",IF(8*(Settings!$B$9/Q43)^2&gt;24,"&gt;24 h",8*(Settings!$B$9/Q43)^2/24))</f>
        <v/>
      </c>
      <c r="U43" s="34"/>
      <c r="V43" s="34"/>
      <c r="W43" s="34"/>
      <c r="X43" s="32" t="str">
        <f aca="false">IF(N(IF(U43&lt;&gt;"",U43,IF(M43="",0,IFERROR(N(INDEX('Reference Data'!$J$6:$J$96,MATCH(M43,'Reference Data'!$A$6:$A$96,0))),0))))=0,"",IF(U43&lt;&gt;"",U43,IF(M43="",0,IFERROR(N(INDEX('Reference Data'!$J$6:$J$96,MATCH(M43,'Reference Data'!$A$6:$A$96,0))),0)))+IF(Settings!$B$7="Yes",IF(V43&lt;&gt;"",V43,IF(M43="",0,IFERROR(N(INDEX('Reference Data'!$K$6:$K$96,MATCH(M43,'Reference Data'!$A$6:$A$96,0))),0))),0))</f>
        <v/>
      </c>
      <c r="Y43" s="35" t="str">
        <f aca="false">IF(X43="","",IF(8*10^((Settings!$B$12-X43)/10)&gt;24,"&gt;24 h",8*10^((Settings!$B$12-X43)/10)/24))</f>
        <v/>
      </c>
      <c r="Z43" s="35" t="str">
        <f aca="false">IF(X43="","",IF(8*10^((Settings!$B$13-X43)/10)&gt;24,"&gt;24 h",8*10^((Settings!$B$13-X43)/10)/24))</f>
        <v/>
      </c>
      <c r="AA43" s="36" t="str">
        <f aca="false">IF(X43="",IF(M43="","","Not published – assume YES"),IF(X43&gt;=Settings!$B$13,"YES – must be worn",IF(X43&gt;=Settings!$B$12,"Provide – advised","Not normally needed")))</f>
        <v/>
      </c>
      <c r="AB43" s="26"/>
    </row>
    <row r="44" customFormat="false" ht="19.5" hidden="false" customHeight="true" outlineLevel="0" collapsed="false">
      <c r="A44" s="26"/>
      <c r="B44" s="26"/>
      <c r="C44" s="26"/>
      <c r="D44" s="26"/>
      <c r="E44" s="26"/>
      <c r="F44" s="26"/>
      <c r="G44" s="27"/>
      <c r="H44" s="28"/>
      <c r="I44" s="26"/>
      <c r="J44" s="26"/>
      <c r="K44" s="28"/>
      <c r="L44" s="26"/>
      <c r="M44" s="29"/>
      <c r="N44" s="30"/>
      <c r="O44" s="30"/>
      <c r="P44" s="26"/>
      <c r="Q44" s="31" t="str">
        <f aca="false">IF(N(IF(N44&lt;&gt;"",N44,IF(M44="",0,IFERROR(N(INDEX('Reference Data'!$H$6:$H$96,MATCH(M44,'Reference Data'!$A$6:$A$96,0))),0))))=0,"",ROUND((IF(N44&lt;&gt;"",N44,IF(M44="",0,IFERROR(N(INDEX('Reference Data'!$H$6:$H$96,MATCH(M44,'Reference Data'!$A$6:$A$96,0))),0)))+IF(Settings!$B$6="Yes",IF(O44&lt;&gt;"",O44,IF(M44="",0,IFERROR(N(INDEX('Reference Data'!$I$6:$I$96,MATCH(M44,'Reference Data'!$A$6:$A$96,0))),0))),0))*(1+Settings!$B$5),2))</f>
        <v/>
      </c>
      <c r="R44" s="32" t="str">
        <f aca="false">IF(Q44="","",ROUND(2*Q44^2,1))</f>
        <v/>
      </c>
      <c r="S44" s="33" t="str">
        <f aca="false">IF(Q44="","",IF(8*(Settings!$B$8/Q44)^2&gt;24,"&gt;24 h",8*(Settings!$B$8/Q44)^2/24))</f>
        <v/>
      </c>
      <c r="T44" s="33" t="str">
        <f aca="false">IF(Q44="","",IF(8*(Settings!$B$9/Q44)^2&gt;24,"&gt;24 h",8*(Settings!$B$9/Q44)^2/24))</f>
        <v/>
      </c>
      <c r="U44" s="34"/>
      <c r="V44" s="34"/>
      <c r="W44" s="34"/>
      <c r="X44" s="32" t="str">
        <f aca="false">IF(N(IF(U44&lt;&gt;"",U44,IF(M44="",0,IFERROR(N(INDEX('Reference Data'!$J$6:$J$96,MATCH(M44,'Reference Data'!$A$6:$A$96,0))),0))))=0,"",IF(U44&lt;&gt;"",U44,IF(M44="",0,IFERROR(N(INDEX('Reference Data'!$J$6:$J$96,MATCH(M44,'Reference Data'!$A$6:$A$96,0))),0)))+IF(Settings!$B$7="Yes",IF(V44&lt;&gt;"",V44,IF(M44="",0,IFERROR(N(INDEX('Reference Data'!$K$6:$K$96,MATCH(M44,'Reference Data'!$A$6:$A$96,0))),0))),0))</f>
        <v/>
      </c>
      <c r="Y44" s="35" t="str">
        <f aca="false">IF(X44="","",IF(8*10^((Settings!$B$12-X44)/10)&gt;24,"&gt;24 h",8*10^((Settings!$B$12-X44)/10)/24))</f>
        <v/>
      </c>
      <c r="Z44" s="35" t="str">
        <f aca="false">IF(X44="","",IF(8*10^((Settings!$B$13-X44)/10)&gt;24,"&gt;24 h",8*10^((Settings!$B$13-X44)/10)/24))</f>
        <v/>
      </c>
      <c r="AA44" s="36" t="str">
        <f aca="false">IF(X44="",IF(M44="","","Not published – assume YES"),IF(X44&gt;=Settings!$B$13,"YES – must be worn",IF(X44&gt;=Settings!$B$12,"Provide – advised","Not normally needed")))</f>
        <v/>
      </c>
      <c r="AB44" s="26"/>
    </row>
    <row r="45" customFormat="false" ht="19.5" hidden="false" customHeight="true" outlineLevel="0" collapsed="false">
      <c r="A45" s="26"/>
      <c r="B45" s="26"/>
      <c r="C45" s="26"/>
      <c r="D45" s="26"/>
      <c r="E45" s="26"/>
      <c r="F45" s="26"/>
      <c r="G45" s="27"/>
      <c r="H45" s="28"/>
      <c r="I45" s="26"/>
      <c r="J45" s="26"/>
      <c r="K45" s="28"/>
      <c r="L45" s="26"/>
      <c r="M45" s="29"/>
      <c r="N45" s="30"/>
      <c r="O45" s="30"/>
      <c r="P45" s="26"/>
      <c r="Q45" s="31" t="str">
        <f aca="false">IF(N(IF(N45&lt;&gt;"",N45,IF(M45="",0,IFERROR(N(INDEX('Reference Data'!$H$6:$H$96,MATCH(M45,'Reference Data'!$A$6:$A$96,0))),0))))=0,"",ROUND((IF(N45&lt;&gt;"",N45,IF(M45="",0,IFERROR(N(INDEX('Reference Data'!$H$6:$H$96,MATCH(M45,'Reference Data'!$A$6:$A$96,0))),0)))+IF(Settings!$B$6="Yes",IF(O45&lt;&gt;"",O45,IF(M45="",0,IFERROR(N(INDEX('Reference Data'!$I$6:$I$96,MATCH(M45,'Reference Data'!$A$6:$A$96,0))),0))),0))*(1+Settings!$B$5),2))</f>
        <v/>
      </c>
      <c r="R45" s="32" t="str">
        <f aca="false">IF(Q45="","",ROUND(2*Q45^2,1))</f>
        <v/>
      </c>
      <c r="S45" s="33" t="str">
        <f aca="false">IF(Q45="","",IF(8*(Settings!$B$8/Q45)^2&gt;24,"&gt;24 h",8*(Settings!$B$8/Q45)^2/24))</f>
        <v/>
      </c>
      <c r="T45" s="33" t="str">
        <f aca="false">IF(Q45="","",IF(8*(Settings!$B$9/Q45)^2&gt;24,"&gt;24 h",8*(Settings!$B$9/Q45)^2/24))</f>
        <v/>
      </c>
      <c r="U45" s="34"/>
      <c r="V45" s="34"/>
      <c r="W45" s="34"/>
      <c r="X45" s="32" t="str">
        <f aca="false">IF(N(IF(U45&lt;&gt;"",U45,IF(M45="",0,IFERROR(N(INDEX('Reference Data'!$J$6:$J$96,MATCH(M45,'Reference Data'!$A$6:$A$96,0))),0))))=0,"",IF(U45&lt;&gt;"",U45,IF(M45="",0,IFERROR(N(INDEX('Reference Data'!$J$6:$J$96,MATCH(M45,'Reference Data'!$A$6:$A$96,0))),0)))+IF(Settings!$B$7="Yes",IF(V45&lt;&gt;"",V45,IF(M45="",0,IFERROR(N(INDEX('Reference Data'!$K$6:$K$96,MATCH(M45,'Reference Data'!$A$6:$A$96,0))),0))),0))</f>
        <v/>
      </c>
      <c r="Y45" s="35" t="str">
        <f aca="false">IF(X45="","",IF(8*10^((Settings!$B$12-X45)/10)&gt;24,"&gt;24 h",8*10^((Settings!$B$12-X45)/10)/24))</f>
        <v/>
      </c>
      <c r="Z45" s="35" t="str">
        <f aca="false">IF(X45="","",IF(8*10^((Settings!$B$13-X45)/10)&gt;24,"&gt;24 h",8*10^((Settings!$B$13-X45)/10)/24))</f>
        <v/>
      </c>
      <c r="AA45" s="36" t="str">
        <f aca="false">IF(X45="",IF(M45="","","Not published – assume YES"),IF(X45&gt;=Settings!$B$13,"YES – must be worn",IF(X45&gt;=Settings!$B$12,"Provide – advised","Not normally needed")))</f>
        <v/>
      </c>
      <c r="AB45" s="26"/>
    </row>
    <row r="46" customFormat="false" ht="19.5" hidden="false" customHeight="true" outlineLevel="0" collapsed="false">
      <c r="A46" s="26"/>
      <c r="B46" s="26"/>
      <c r="C46" s="26"/>
      <c r="D46" s="26"/>
      <c r="E46" s="26"/>
      <c r="F46" s="26"/>
      <c r="G46" s="27"/>
      <c r="H46" s="28"/>
      <c r="I46" s="26"/>
      <c r="J46" s="26"/>
      <c r="K46" s="28"/>
      <c r="L46" s="26"/>
      <c r="M46" s="29"/>
      <c r="N46" s="30"/>
      <c r="O46" s="30"/>
      <c r="P46" s="26"/>
      <c r="Q46" s="31" t="str">
        <f aca="false">IF(N(IF(N46&lt;&gt;"",N46,IF(M46="",0,IFERROR(N(INDEX('Reference Data'!$H$6:$H$96,MATCH(M46,'Reference Data'!$A$6:$A$96,0))),0))))=0,"",ROUND((IF(N46&lt;&gt;"",N46,IF(M46="",0,IFERROR(N(INDEX('Reference Data'!$H$6:$H$96,MATCH(M46,'Reference Data'!$A$6:$A$96,0))),0)))+IF(Settings!$B$6="Yes",IF(O46&lt;&gt;"",O46,IF(M46="",0,IFERROR(N(INDEX('Reference Data'!$I$6:$I$96,MATCH(M46,'Reference Data'!$A$6:$A$96,0))),0))),0))*(1+Settings!$B$5),2))</f>
        <v/>
      </c>
      <c r="R46" s="32" t="str">
        <f aca="false">IF(Q46="","",ROUND(2*Q46^2,1))</f>
        <v/>
      </c>
      <c r="S46" s="33" t="str">
        <f aca="false">IF(Q46="","",IF(8*(Settings!$B$8/Q46)^2&gt;24,"&gt;24 h",8*(Settings!$B$8/Q46)^2/24))</f>
        <v/>
      </c>
      <c r="T46" s="33" t="str">
        <f aca="false">IF(Q46="","",IF(8*(Settings!$B$9/Q46)^2&gt;24,"&gt;24 h",8*(Settings!$B$9/Q46)^2/24))</f>
        <v/>
      </c>
      <c r="U46" s="34"/>
      <c r="V46" s="34"/>
      <c r="W46" s="34"/>
      <c r="X46" s="32" t="str">
        <f aca="false">IF(N(IF(U46&lt;&gt;"",U46,IF(M46="",0,IFERROR(N(INDEX('Reference Data'!$J$6:$J$96,MATCH(M46,'Reference Data'!$A$6:$A$96,0))),0))))=0,"",IF(U46&lt;&gt;"",U46,IF(M46="",0,IFERROR(N(INDEX('Reference Data'!$J$6:$J$96,MATCH(M46,'Reference Data'!$A$6:$A$96,0))),0)))+IF(Settings!$B$7="Yes",IF(V46&lt;&gt;"",V46,IF(M46="",0,IFERROR(N(INDEX('Reference Data'!$K$6:$K$96,MATCH(M46,'Reference Data'!$A$6:$A$96,0))),0))),0))</f>
        <v/>
      </c>
      <c r="Y46" s="35" t="str">
        <f aca="false">IF(X46="","",IF(8*10^((Settings!$B$12-X46)/10)&gt;24,"&gt;24 h",8*10^((Settings!$B$12-X46)/10)/24))</f>
        <v/>
      </c>
      <c r="Z46" s="35" t="str">
        <f aca="false">IF(X46="","",IF(8*10^((Settings!$B$13-X46)/10)&gt;24,"&gt;24 h",8*10^((Settings!$B$13-X46)/10)/24))</f>
        <v/>
      </c>
      <c r="AA46" s="36" t="str">
        <f aca="false">IF(X46="",IF(M46="","","Not published – assume YES"),IF(X46&gt;=Settings!$B$13,"YES – must be worn",IF(X46&gt;=Settings!$B$12,"Provide – advised","Not normally needed")))</f>
        <v/>
      </c>
      <c r="AB46" s="26"/>
    </row>
    <row r="47" customFormat="false" ht="19.5" hidden="false" customHeight="true" outlineLevel="0" collapsed="false">
      <c r="A47" s="26"/>
      <c r="B47" s="26"/>
      <c r="C47" s="26"/>
      <c r="D47" s="26"/>
      <c r="E47" s="26"/>
      <c r="F47" s="26"/>
      <c r="G47" s="27"/>
      <c r="H47" s="28"/>
      <c r="I47" s="26"/>
      <c r="J47" s="26"/>
      <c r="K47" s="28"/>
      <c r="L47" s="26"/>
      <c r="M47" s="29"/>
      <c r="N47" s="30"/>
      <c r="O47" s="30"/>
      <c r="P47" s="26"/>
      <c r="Q47" s="31" t="str">
        <f aca="false">IF(N(IF(N47&lt;&gt;"",N47,IF(M47="",0,IFERROR(N(INDEX('Reference Data'!$H$6:$H$96,MATCH(M47,'Reference Data'!$A$6:$A$96,0))),0))))=0,"",ROUND((IF(N47&lt;&gt;"",N47,IF(M47="",0,IFERROR(N(INDEX('Reference Data'!$H$6:$H$96,MATCH(M47,'Reference Data'!$A$6:$A$96,0))),0)))+IF(Settings!$B$6="Yes",IF(O47&lt;&gt;"",O47,IF(M47="",0,IFERROR(N(INDEX('Reference Data'!$I$6:$I$96,MATCH(M47,'Reference Data'!$A$6:$A$96,0))),0))),0))*(1+Settings!$B$5),2))</f>
        <v/>
      </c>
      <c r="R47" s="32" t="str">
        <f aca="false">IF(Q47="","",ROUND(2*Q47^2,1))</f>
        <v/>
      </c>
      <c r="S47" s="33" t="str">
        <f aca="false">IF(Q47="","",IF(8*(Settings!$B$8/Q47)^2&gt;24,"&gt;24 h",8*(Settings!$B$8/Q47)^2/24))</f>
        <v/>
      </c>
      <c r="T47" s="33" t="str">
        <f aca="false">IF(Q47="","",IF(8*(Settings!$B$9/Q47)^2&gt;24,"&gt;24 h",8*(Settings!$B$9/Q47)^2/24))</f>
        <v/>
      </c>
      <c r="U47" s="34"/>
      <c r="V47" s="34"/>
      <c r="W47" s="34"/>
      <c r="X47" s="32" t="str">
        <f aca="false">IF(N(IF(U47&lt;&gt;"",U47,IF(M47="",0,IFERROR(N(INDEX('Reference Data'!$J$6:$J$96,MATCH(M47,'Reference Data'!$A$6:$A$96,0))),0))))=0,"",IF(U47&lt;&gt;"",U47,IF(M47="",0,IFERROR(N(INDEX('Reference Data'!$J$6:$J$96,MATCH(M47,'Reference Data'!$A$6:$A$96,0))),0)))+IF(Settings!$B$7="Yes",IF(V47&lt;&gt;"",V47,IF(M47="",0,IFERROR(N(INDEX('Reference Data'!$K$6:$K$96,MATCH(M47,'Reference Data'!$A$6:$A$96,0))),0))),0))</f>
        <v/>
      </c>
      <c r="Y47" s="35" t="str">
        <f aca="false">IF(X47="","",IF(8*10^((Settings!$B$12-X47)/10)&gt;24,"&gt;24 h",8*10^((Settings!$B$12-X47)/10)/24))</f>
        <v/>
      </c>
      <c r="Z47" s="35" t="str">
        <f aca="false">IF(X47="","",IF(8*10^((Settings!$B$13-X47)/10)&gt;24,"&gt;24 h",8*10^((Settings!$B$13-X47)/10)/24))</f>
        <v/>
      </c>
      <c r="AA47" s="36" t="str">
        <f aca="false">IF(X47="",IF(M47="","","Not published – assume YES"),IF(X47&gt;=Settings!$B$13,"YES – must be worn",IF(X47&gt;=Settings!$B$12,"Provide – advised","Not normally needed")))</f>
        <v/>
      </c>
      <c r="AB47" s="26"/>
    </row>
    <row r="48" customFormat="false" ht="19.5" hidden="false" customHeight="true" outlineLevel="0" collapsed="false">
      <c r="A48" s="26"/>
      <c r="B48" s="26"/>
      <c r="C48" s="26"/>
      <c r="D48" s="26"/>
      <c r="E48" s="26"/>
      <c r="F48" s="26"/>
      <c r="G48" s="27"/>
      <c r="H48" s="28"/>
      <c r="I48" s="26"/>
      <c r="J48" s="26"/>
      <c r="K48" s="28"/>
      <c r="L48" s="26"/>
      <c r="M48" s="29"/>
      <c r="N48" s="30"/>
      <c r="O48" s="30"/>
      <c r="P48" s="26"/>
      <c r="Q48" s="31" t="str">
        <f aca="false">IF(N(IF(N48&lt;&gt;"",N48,IF(M48="",0,IFERROR(N(INDEX('Reference Data'!$H$6:$H$96,MATCH(M48,'Reference Data'!$A$6:$A$96,0))),0))))=0,"",ROUND((IF(N48&lt;&gt;"",N48,IF(M48="",0,IFERROR(N(INDEX('Reference Data'!$H$6:$H$96,MATCH(M48,'Reference Data'!$A$6:$A$96,0))),0)))+IF(Settings!$B$6="Yes",IF(O48&lt;&gt;"",O48,IF(M48="",0,IFERROR(N(INDEX('Reference Data'!$I$6:$I$96,MATCH(M48,'Reference Data'!$A$6:$A$96,0))),0))),0))*(1+Settings!$B$5),2))</f>
        <v/>
      </c>
      <c r="R48" s="32" t="str">
        <f aca="false">IF(Q48="","",ROUND(2*Q48^2,1))</f>
        <v/>
      </c>
      <c r="S48" s="33" t="str">
        <f aca="false">IF(Q48="","",IF(8*(Settings!$B$8/Q48)^2&gt;24,"&gt;24 h",8*(Settings!$B$8/Q48)^2/24))</f>
        <v/>
      </c>
      <c r="T48" s="33" t="str">
        <f aca="false">IF(Q48="","",IF(8*(Settings!$B$9/Q48)^2&gt;24,"&gt;24 h",8*(Settings!$B$9/Q48)^2/24))</f>
        <v/>
      </c>
      <c r="U48" s="34"/>
      <c r="V48" s="34"/>
      <c r="W48" s="34"/>
      <c r="X48" s="32" t="str">
        <f aca="false">IF(N(IF(U48&lt;&gt;"",U48,IF(M48="",0,IFERROR(N(INDEX('Reference Data'!$J$6:$J$96,MATCH(M48,'Reference Data'!$A$6:$A$96,0))),0))))=0,"",IF(U48&lt;&gt;"",U48,IF(M48="",0,IFERROR(N(INDEX('Reference Data'!$J$6:$J$96,MATCH(M48,'Reference Data'!$A$6:$A$96,0))),0)))+IF(Settings!$B$7="Yes",IF(V48&lt;&gt;"",V48,IF(M48="",0,IFERROR(N(INDEX('Reference Data'!$K$6:$K$96,MATCH(M48,'Reference Data'!$A$6:$A$96,0))),0))),0))</f>
        <v/>
      </c>
      <c r="Y48" s="35" t="str">
        <f aca="false">IF(X48="","",IF(8*10^((Settings!$B$12-X48)/10)&gt;24,"&gt;24 h",8*10^((Settings!$B$12-X48)/10)/24))</f>
        <v/>
      </c>
      <c r="Z48" s="35" t="str">
        <f aca="false">IF(X48="","",IF(8*10^((Settings!$B$13-X48)/10)&gt;24,"&gt;24 h",8*10^((Settings!$B$13-X48)/10)/24))</f>
        <v/>
      </c>
      <c r="AA48" s="36" t="str">
        <f aca="false">IF(X48="",IF(M48="","","Not published – assume YES"),IF(X48&gt;=Settings!$B$13,"YES – must be worn",IF(X48&gt;=Settings!$B$12,"Provide – advised","Not normally needed")))</f>
        <v/>
      </c>
      <c r="AB48" s="26"/>
    </row>
    <row r="49" customFormat="false" ht="19.5" hidden="false" customHeight="true" outlineLevel="0" collapsed="false">
      <c r="A49" s="26"/>
      <c r="B49" s="26"/>
      <c r="C49" s="26"/>
      <c r="D49" s="26"/>
      <c r="E49" s="26"/>
      <c r="F49" s="26"/>
      <c r="G49" s="27"/>
      <c r="H49" s="28"/>
      <c r="I49" s="26"/>
      <c r="J49" s="26"/>
      <c r="K49" s="28"/>
      <c r="L49" s="26"/>
      <c r="M49" s="29"/>
      <c r="N49" s="30"/>
      <c r="O49" s="30"/>
      <c r="P49" s="26"/>
      <c r="Q49" s="31" t="str">
        <f aca="false">IF(N(IF(N49&lt;&gt;"",N49,IF(M49="",0,IFERROR(N(INDEX('Reference Data'!$H$6:$H$96,MATCH(M49,'Reference Data'!$A$6:$A$96,0))),0))))=0,"",ROUND((IF(N49&lt;&gt;"",N49,IF(M49="",0,IFERROR(N(INDEX('Reference Data'!$H$6:$H$96,MATCH(M49,'Reference Data'!$A$6:$A$96,0))),0)))+IF(Settings!$B$6="Yes",IF(O49&lt;&gt;"",O49,IF(M49="",0,IFERROR(N(INDEX('Reference Data'!$I$6:$I$96,MATCH(M49,'Reference Data'!$A$6:$A$96,0))),0))),0))*(1+Settings!$B$5),2))</f>
        <v/>
      </c>
      <c r="R49" s="32" t="str">
        <f aca="false">IF(Q49="","",ROUND(2*Q49^2,1))</f>
        <v/>
      </c>
      <c r="S49" s="33" t="str">
        <f aca="false">IF(Q49="","",IF(8*(Settings!$B$8/Q49)^2&gt;24,"&gt;24 h",8*(Settings!$B$8/Q49)^2/24))</f>
        <v/>
      </c>
      <c r="T49" s="33" t="str">
        <f aca="false">IF(Q49="","",IF(8*(Settings!$B$9/Q49)^2&gt;24,"&gt;24 h",8*(Settings!$B$9/Q49)^2/24))</f>
        <v/>
      </c>
      <c r="U49" s="34"/>
      <c r="V49" s="34"/>
      <c r="W49" s="34"/>
      <c r="X49" s="32" t="str">
        <f aca="false">IF(N(IF(U49&lt;&gt;"",U49,IF(M49="",0,IFERROR(N(INDEX('Reference Data'!$J$6:$J$96,MATCH(M49,'Reference Data'!$A$6:$A$96,0))),0))))=0,"",IF(U49&lt;&gt;"",U49,IF(M49="",0,IFERROR(N(INDEX('Reference Data'!$J$6:$J$96,MATCH(M49,'Reference Data'!$A$6:$A$96,0))),0)))+IF(Settings!$B$7="Yes",IF(V49&lt;&gt;"",V49,IF(M49="",0,IFERROR(N(INDEX('Reference Data'!$K$6:$K$96,MATCH(M49,'Reference Data'!$A$6:$A$96,0))),0))),0))</f>
        <v/>
      </c>
      <c r="Y49" s="35" t="str">
        <f aca="false">IF(X49="","",IF(8*10^((Settings!$B$12-X49)/10)&gt;24,"&gt;24 h",8*10^((Settings!$B$12-X49)/10)/24))</f>
        <v/>
      </c>
      <c r="Z49" s="35" t="str">
        <f aca="false">IF(X49="","",IF(8*10^((Settings!$B$13-X49)/10)&gt;24,"&gt;24 h",8*10^((Settings!$B$13-X49)/10)/24))</f>
        <v/>
      </c>
      <c r="AA49" s="36" t="str">
        <f aca="false">IF(X49="",IF(M49="","","Not published – assume YES"),IF(X49&gt;=Settings!$B$13,"YES – must be worn",IF(X49&gt;=Settings!$B$12,"Provide – advised","Not normally needed")))</f>
        <v/>
      </c>
      <c r="AB49" s="26"/>
    </row>
    <row r="50" customFormat="false" ht="19.5" hidden="false" customHeight="true" outlineLevel="0" collapsed="false">
      <c r="A50" s="26"/>
      <c r="B50" s="26"/>
      <c r="C50" s="26"/>
      <c r="D50" s="26"/>
      <c r="E50" s="26"/>
      <c r="F50" s="26"/>
      <c r="G50" s="27"/>
      <c r="H50" s="28"/>
      <c r="I50" s="26"/>
      <c r="J50" s="26"/>
      <c r="K50" s="28"/>
      <c r="L50" s="26"/>
      <c r="M50" s="29"/>
      <c r="N50" s="30"/>
      <c r="O50" s="30"/>
      <c r="P50" s="26"/>
      <c r="Q50" s="31" t="str">
        <f aca="false">IF(N(IF(N50&lt;&gt;"",N50,IF(M50="",0,IFERROR(N(INDEX('Reference Data'!$H$6:$H$96,MATCH(M50,'Reference Data'!$A$6:$A$96,0))),0))))=0,"",ROUND((IF(N50&lt;&gt;"",N50,IF(M50="",0,IFERROR(N(INDEX('Reference Data'!$H$6:$H$96,MATCH(M50,'Reference Data'!$A$6:$A$96,0))),0)))+IF(Settings!$B$6="Yes",IF(O50&lt;&gt;"",O50,IF(M50="",0,IFERROR(N(INDEX('Reference Data'!$I$6:$I$96,MATCH(M50,'Reference Data'!$A$6:$A$96,0))),0))),0))*(1+Settings!$B$5),2))</f>
        <v/>
      </c>
      <c r="R50" s="32" t="str">
        <f aca="false">IF(Q50="","",ROUND(2*Q50^2,1))</f>
        <v/>
      </c>
      <c r="S50" s="33" t="str">
        <f aca="false">IF(Q50="","",IF(8*(Settings!$B$8/Q50)^2&gt;24,"&gt;24 h",8*(Settings!$B$8/Q50)^2/24))</f>
        <v/>
      </c>
      <c r="T50" s="33" t="str">
        <f aca="false">IF(Q50="","",IF(8*(Settings!$B$9/Q50)^2&gt;24,"&gt;24 h",8*(Settings!$B$9/Q50)^2/24))</f>
        <v/>
      </c>
      <c r="U50" s="34"/>
      <c r="V50" s="34"/>
      <c r="W50" s="34"/>
      <c r="X50" s="32" t="str">
        <f aca="false">IF(N(IF(U50&lt;&gt;"",U50,IF(M50="",0,IFERROR(N(INDEX('Reference Data'!$J$6:$J$96,MATCH(M50,'Reference Data'!$A$6:$A$96,0))),0))))=0,"",IF(U50&lt;&gt;"",U50,IF(M50="",0,IFERROR(N(INDEX('Reference Data'!$J$6:$J$96,MATCH(M50,'Reference Data'!$A$6:$A$96,0))),0)))+IF(Settings!$B$7="Yes",IF(V50&lt;&gt;"",V50,IF(M50="",0,IFERROR(N(INDEX('Reference Data'!$K$6:$K$96,MATCH(M50,'Reference Data'!$A$6:$A$96,0))),0))),0))</f>
        <v/>
      </c>
      <c r="Y50" s="35" t="str">
        <f aca="false">IF(X50="","",IF(8*10^((Settings!$B$12-X50)/10)&gt;24,"&gt;24 h",8*10^((Settings!$B$12-X50)/10)/24))</f>
        <v/>
      </c>
      <c r="Z50" s="35" t="str">
        <f aca="false">IF(X50="","",IF(8*10^((Settings!$B$13-X50)/10)&gt;24,"&gt;24 h",8*10^((Settings!$B$13-X50)/10)/24))</f>
        <v/>
      </c>
      <c r="AA50" s="36" t="str">
        <f aca="false">IF(X50="",IF(M50="","","Not published – assume YES"),IF(X50&gt;=Settings!$B$13,"YES – must be worn",IF(X50&gt;=Settings!$B$12,"Provide – advised","Not normally needed")))</f>
        <v/>
      </c>
      <c r="AB50" s="26"/>
    </row>
    <row r="51" customFormat="false" ht="19.5" hidden="false" customHeight="true" outlineLevel="0" collapsed="false">
      <c r="A51" s="26"/>
      <c r="B51" s="26"/>
      <c r="C51" s="26"/>
      <c r="D51" s="26"/>
      <c r="E51" s="26"/>
      <c r="F51" s="26"/>
      <c r="G51" s="27"/>
      <c r="H51" s="28"/>
      <c r="I51" s="26"/>
      <c r="J51" s="26"/>
      <c r="K51" s="28"/>
      <c r="L51" s="26"/>
      <c r="M51" s="29"/>
      <c r="N51" s="30"/>
      <c r="O51" s="30"/>
      <c r="P51" s="26"/>
      <c r="Q51" s="31" t="str">
        <f aca="false">IF(N(IF(N51&lt;&gt;"",N51,IF(M51="",0,IFERROR(N(INDEX('Reference Data'!$H$6:$H$96,MATCH(M51,'Reference Data'!$A$6:$A$96,0))),0))))=0,"",ROUND((IF(N51&lt;&gt;"",N51,IF(M51="",0,IFERROR(N(INDEX('Reference Data'!$H$6:$H$96,MATCH(M51,'Reference Data'!$A$6:$A$96,0))),0)))+IF(Settings!$B$6="Yes",IF(O51&lt;&gt;"",O51,IF(M51="",0,IFERROR(N(INDEX('Reference Data'!$I$6:$I$96,MATCH(M51,'Reference Data'!$A$6:$A$96,0))),0))),0))*(1+Settings!$B$5),2))</f>
        <v/>
      </c>
      <c r="R51" s="32" t="str">
        <f aca="false">IF(Q51="","",ROUND(2*Q51^2,1))</f>
        <v/>
      </c>
      <c r="S51" s="33" t="str">
        <f aca="false">IF(Q51="","",IF(8*(Settings!$B$8/Q51)^2&gt;24,"&gt;24 h",8*(Settings!$B$8/Q51)^2/24))</f>
        <v/>
      </c>
      <c r="T51" s="33" t="str">
        <f aca="false">IF(Q51="","",IF(8*(Settings!$B$9/Q51)^2&gt;24,"&gt;24 h",8*(Settings!$B$9/Q51)^2/24))</f>
        <v/>
      </c>
      <c r="U51" s="34"/>
      <c r="V51" s="34"/>
      <c r="W51" s="34"/>
      <c r="X51" s="32" t="str">
        <f aca="false">IF(N(IF(U51&lt;&gt;"",U51,IF(M51="",0,IFERROR(N(INDEX('Reference Data'!$J$6:$J$96,MATCH(M51,'Reference Data'!$A$6:$A$96,0))),0))))=0,"",IF(U51&lt;&gt;"",U51,IF(M51="",0,IFERROR(N(INDEX('Reference Data'!$J$6:$J$96,MATCH(M51,'Reference Data'!$A$6:$A$96,0))),0)))+IF(Settings!$B$7="Yes",IF(V51&lt;&gt;"",V51,IF(M51="",0,IFERROR(N(INDEX('Reference Data'!$K$6:$K$96,MATCH(M51,'Reference Data'!$A$6:$A$96,0))),0))),0))</f>
        <v/>
      </c>
      <c r="Y51" s="35" t="str">
        <f aca="false">IF(X51="","",IF(8*10^((Settings!$B$12-X51)/10)&gt;24,"&gt;24 h",8*10^((Settings!$B$12-X51)/10)/24))</f>
        <v/>
      </c>
      <c r="Z51" s="35" t="str">
        <f aca="false">IF(X51="","",IF(8*10^((Settings!$B$13-X51)/10)&gt;24,"&gt;24 h",8*10^((Settings!$B$13-X51)/10)/24))</f>
        <v/>
      </c>
      <c r="AA51" s="36" t="str">
        <f aca="false">IF(X51="",IF(M51="","","Not published – assume YES"),IF(X51&gt;=Settings!$B$13,"YES – must be worn",IF(X51&gt;=Settings!$B$12,"Provide – advised","Not normally needed")))</f>
        <v/>
      </c>
      <c r="AB51" s="26"/>
    </row>
    <row r="52" customFormat="false" ht="19.5" hidden="false" customHeight="true" outlineLevel="0" collapsed="false">
      <c r="A52" s="26"/>
      <c r="B52" s="26"/>
      <c r="C52" s="26"/>
      <c r="D52" s="26"/>
      <c r="E52" s="26"/>
      <c r="F52" s="26"/>
      <c r="G52" s="27"/>
      <c r="H52" s="28"/>
      <c r="I52" s="26"/>
      <c r="J52" s="26"/>
      <c r="K52" s="28"/>
      <c r="L52" s="26"/>
      <c r="M52" s="29"/>
      <c r="N52" s="30"/>
      <c r="O52" s="30"/>
      <c r="P52" s="26"/>
      <c r="Q52" s="31" t="str">
        <f aca="false">IF(N(IF(N52&lt;&gt;"",N52,IF(M52="",0,IFERROR(N(INDEX('Reference Data'!$H$6:$H$96,MATCH(M52,'Reference Data'!$A$6:$A$96,0))),0))))=0,"",ROUND((IF(N52&lt;&gt;"",N52,IF(M52="",0,IFERROR(N(INDEX('Reference Data'!$H$6:$H$96,MATCH(M52,'Reference Data'!$A$6:$A$96,0))),0)))+IF(Settings!$B$6="Yes",IF(O52&lt;&gt;"",O52,IF(M52="",0,IFERROR(N(INDEX('Reference Data'!$I$6:$I$96,MATCH(M52,'Reference Data'!$A$6:$A$96,0))),0))),0))*(1+Settings!$B$5),2))</f>
        <v/>
      </c>
      <c r="R52" s="32" t="str">
        <f aca="false">IF(Q52="","",ROUND(2*Q52^2,1))</f>
        <v/>
      </c>
      <c r="S52" s="33" t="str">
        <f aca="false">IF(Q52="","",IF(8*(Settings!$B$8/Q52)^2&gt;24,"&gt;24 h",8*(Settings!$B$8/Q52)^2/24))</f>
        <v/>
      </c>
      <c r="T52" s="33" t="str">
        <f aca="false">IF(Q52="","",IF(8*(Settings!$B$9/Q52)^2&gt;24,"&gt;24 h",8*(Settings!$B$9/Q52)^2/24))</f>
        <v/>
      </c>
      <c r="U52" s="34"/>
      <c r="V52" s="34"/>
      <c r="W52" s="34"/>
      <c r="X52" s="32" t="str">
        <f aca="false">IF(N(IF(U52&lt;&gt;"",U52,IF(M52="",0,IFERROR(N(INDEX('Reference Data'!$J$6:$J$96,MATCH(M52,'Reference Data'!$A$6:$A$96,0))),0))))=0,"",IF(U52&lt;&gt;"",U52,IF(M52="",0,IFERROR(N(INDEX('Reference Data'!$J$6:$J$96,MATCH(M52,'Reference Data'!$A$6:$A$96,0))),0)))+IF(Settings!$B$7="Yes",IF(V52&lt;&gt;"",V52,IF(M52="",0,IFERROR(N(INDEX('Reference Data'!$K$6:$K$96,MATCH(M52,'Reference Data'!$A$6:$A$96,0))),0))),0))</f>
        <v/>
      </c>
      <c r="Y52" s="35" t="str">
        <f aca="false">IF(X52="","",IF(8*10^((Settings!$B$12-X52)/10)&gt;24,"&gt;24 h",8*10^((Settings!$B$12-X52)/10)/24))</f>
        <v/>
      </c>
      <c r="Z52" s="35" t="str">
        <f aca="false">IF(X52="","",IF(8*10^((Settings!$B$13-X52)/10)&gt;24,"&gt;24 h",8*10^((Settings!$B$13-X52)/10)/24))</f>
        <v/>
      </c>
      <c r="AA52" s="36" t="str">
        <f aca="false">IF(X52="",IF(M52="","","Not published – assume YES"),IF(X52&gt;=Settings!$B$13,"YES – must be worn",IF(X52&gt;=Settings!$B$12,"Provide – advised","Not normally needed")))</f>
        <v/>
      </c>
      <c r="AB52" s="26"/>
    </row>
    <row r="53" customFormat="false" ht="19.5" hidden="false" customHeight="true" outlineLevel="0" collapsed="false">
      <c r="A53" s="26"/>
      <c r="B53" s="26"/>
      <c r="C53" s="26"/>
      <c r="D53" s="26"/>
      <c r="E53" s="26"/>
      <c r="F53" s="26"/>
      <c r="G53" s="27"/>
      <c r="H53" s="28"/>
      <c r="I53" s="26"/>
      <c r="J53" s="26"/>
      <c r="K53" s="28"/>
      <c r="L53" s="26"/>
      <c r="M53" s="29"/>
      <c r="N53" s="30"/>
      <c r="O53" s="30"/>
      <c r="P53" s="26"/>
      <c r="Q53" s="31" t="str">
        <f aca="false">IF(N(IF(N53&lt;&gt;"",N53,IF(M53="",0,IFERROR(N(INDEX('Reference Data'!$H$6:$H$96,MATCH(M53,'Reference Data'!$A$6:$A$96,0))),0))))=0,"",ROUND((IF(N53&lt;&gt;"",N53,IF(M53="",0,IFERROR(N(INDEX('Reference Data'!$H$6:$H$96,MATCH(M53,'Reference Data'!$A$6:$A$96,0))),0)))+IF(Settings!$B$6="Yes",IF(O53&lt;&gt;"",O53,IF(M53="",0,IFERROR(N(INDEX('Reference Data'!$I$6:$I$96,MATCH(M53,'Reference Data'!$A$6:$A$96,0))),0))),0))*(1+Settings!$B$5),2))</f>
        <v/>
      </c>
      <c r="R53" s="32" t="str">
        <f aca="false">IF(Q53="","",ROUND(2*Q53^2,1))</f>
        <v/>
      </c>
      <c r="S53" s="33" t="str">
        <f aca="false">IF(Q53="","",IF(8*(Settings!$B$8/Q53)^2&gt;24,"&gt;24 h",8*(Settings!$B$8/Q53)^2/24))</f>
        <v/>
      </c>
      <c r="T53" s="33" t="str">
        <f aca="false">IF(Q53="","",IF(8*(Settings!$B$9/Q53)^2&gt;24,"&gt;24 h",8*(Settings!$B$9/Q53)^2/24))</f>
        <v/>
      </c>
      <c r="U53" s="34"/>
      <c r="V53" s="34"/>
      <c r="W53" s="34"/>
      <c r="X53" s="32" t="str">
        <f aca="false">IF(N(IF(U53&lt;&gt;"",U53,IF(M53="",0,IFERROR(N(INDEX('Reference Data'!$J$6:$J$96,MATCH(M53,'Reference Data'!$A$6:$A$96,0))),0))))=0,"",IF(U53&lt;&gt;"",U53,IF(M53="",0,IFERROR(N(INDEX('Reference Data'!$J$6:$J$96,MATCH(M53,'Reference Data'!$A$6:$A$96,0))),0)))+IF(Settings!$B$7="Yes",IF(V53&lt;&gt;"",V53,IF(M53="",0,IFERROR(N(INDEX('Reference Data'!$K$6:$K$96,MATCH(M53,'Reference Data'!$A$6:$A$96,0))),0))),0))</f>
        <v/>
      </c>
      <c r="Y53" s="35" t="str">
        <f aca="false">IF(X53="","",IF(8*10^((Settings!$B$12-X53)/10)&gt;24,"&gt;24 h",8*10^((Settings!$B$12-X53)/10)/24))</f>
        <v/>
      </c>
      <c r="Z53" s="35" t="str">
        <f aca="false">IF(X53="","",IF(8*10^((Settings!$B$13-X53)/10)&gt;24,"&gt;24 h",8*10^((Settings!$B$13-X53)/10)/24))</f>
        <v/>
      </c>
      <c r="AA53" s="36" t="str">
        <f aca="false">IF(X53="",IF(M53="","","Not published – assume YES"),IF(X53&gt;=Settings!$B$13,"YES – must be worn",IF(X53&gt;=Settings!$B$12,"Provide – advised","Not normally needed")))</f>
        <v/>
      </c>
      <c r="AB53" s="26"/>
    </row>
    <row r="54" customFormat="false" ht="19.5" hidden="false" customHeight="true" outlineLevel="0" collapsed="false">
      <c r="A54" s="26"/>
      <c r="B54" s="26"/>
      <c r="C54" s="26"/>
      <c r="D54" s="26"/>
      <c r="E54" s="26"/>
      <c r="F54" s="26"/>
      <c r="G54" s="27"/>
      <c r="H54" s="28"/>
      <c r="I54" s="26"/>
      <c r="J54" s="26"/>
      <c r="K54" s="28"/>
      <c r="L54" s="26"/>
      <c r="M54" s="29"/>
      <c r="N54" s="30"/>
      <c r="O54" s="30"/>
      <c r="P54" s="26"/>
      <c r="Q54" s="31" t="str">
        <f aca="false">IF(N(IF(N54&lt;&gt;"",N54,IF(M54="",0,IFERROR(N(INDEX('Reference Data'!$H$6:$H$96,MATCH(M54,'Reference Data'!$A$6:$A$96,0))),0))))=0,"",ROUND((IF(N54&lt;&gt;"",N54,IF(M54="",0,IFERROR(N(INDEX('Reference Data'!$H$6:$H$96,MATCH(M54,'Reference Data'!$A$6:$A$96,0))),0)))+IF(Settings!$B$6="Yes",IF(O54&lt;&gt;"",O54,IF(M54="",0,IFERROR(N(INDEX('Reference Data'!$I$6:$I$96,MATCH(M54,'Reference Data'!$A$6:$A$96,0))),0))),0))*(1+Settings!$B$5),2))</f>
        <v/>
      </c>
      <c r="R54" s="32" t="str">
        <f aca="false">IF(Q54="","",ROUND(2*Q54^2,1))</f>
        <v/>
      </c>
      <c r="S54" s="33" t="str">
        <f aca="false">IF(Q54="","",IF(8*(Settings!$B$8/Q54)^2&gt;24,"&gt;24 h",8*(Settings!$B$8/Q54)^2/24))</f>
        <v/>
      </c>
      <c r="T54" s="33" t="str">
        <f aca="false">IF(Q54="","",IF(8*(Settings!$B$9/Q54)^2&gt;24,"&gt;24 h",8*(Settings!$B$9/Q54)^2/24))</f>
        <v/>
      </c>
      <c r="U54" s="34"/>
      <c r="V54" s="34"/>
      <c r="W54" s="34"/>
      <c r="X54" s="32" t="str">
        <f aca="false">IF(N(IF(U54&lt;&gt;"",U54,IF(M54="",0,IFERROR(N(INDEX('Reference Data'!$J$6:$J$96,MATCH(M54,'Reference Data'!$A$6:$A$96,0))),0))))=0,"",IF(U54&lt;&gt;"",U54,IF(M54="",0,IFERROR(N(INDEX('Reference Data'!$J$6:$J$96,MATCH(M54,'Reference Data'!$A$6:$A$96,0))),0)))+IF(Settings!$B$7="Yes",IF(V54&lt;&gt;"",V54,IF(M54="",0,IFERROR(N(INDEX('Reference Data'!$K$6:$K$96,MATCH(M54,'Reference Data'!$A$6:$A$96,0))),0))),0))</f>
        <v/>
      </c>
      <c r="Y54" s="35" t="str">
        <f aca="false">IF(X54="","",IF(8*10^((Settings!$B$12-X54)/10)&gt;24,"&gt;24 h",8*10^((Settings!$B$12-X54)/10)/24))</f>
        <v/>
      </c>
      <c r="Z54" s="35" t="str">
        <f aca="false">IF(X54="","",IF(8*10^((Settings!$B$13-X54)/10)&gt;24,"&gt;24 h",8*10^((Settings!$B$13-X54)/10)/24))</f>
        <v/>
      </c>
      <c r="AA54" s="36" t="str">
        <f aca="false">IF(X54="",IF(M54="","","Not published – assume YES"),IF(X54&gt;=Settings!$B$13,"YES – must be worn",IF(X54&gt;=Settings!$B$12,"Provide – advised","Not normally needed")))</f>
        <v/>
      </c>
      <c r="AB54" s="26"/>
    </row>
    <row r="55" customFormat="false" ht="19.5" hidden="false" customHeight="true" outlineLevel="0" collapsed="false">
      <c r="A55" s="26"/>
      <c r="B55" s="26"/>
      <c r="C55" s="26"/>
      <c r="D55" s="26"/>
      <c r="E55" s="26"/>
      <c r="F55" s="26"/>
      <c r="G55" s="27"/>
      <c r="H55" s="28"/>
      <c r="I55" s="26"/>
      <c r="J55" s="26"/>
      <c r="K55" s="28"/>
      <c r="L55" s="26"/>
      <c r="M55" s="29"/>
      <c r="N55" s="30"/>
      <c r="O55" s="30"/>
      <c r="P55" s="26"/>
      <c r="Q55" s="31" t="str">
        <f aca="false">IF(N(IF(N55&lt;&gt;"",N55,IF(M55="",0,IFERROR(N(INDEX('Reference Data'!$H$6:$H$96,MATCH(M55,'Reference Data'!$A$6:$A$96,0))),0))))=0,"",ROUND((IF(N55&lt;&gt;"",N55,IF(M55="",0,IFERROR(N(INDEX('Reference Data'!$H$6:$H$96,MATCH(M55,'Reference Data'!$A$6:$A$96,0))),0)))+IF(Settings!$B$6="Yes",IF(O55&lt;&gt;"",O55,IF(M55="",0,IFERROR(N(INDEX('Reference Data'!$I$6:$I$96,MATCH(M55,'Reference Data'!$A$6:$A$96,0))),0))),0))*(1+Settings!$B$5),2))</f>
        <v/>
      </c>
      <c r="R55" s="32" t="str">
        <f aca="false">IF(Q55="","",ROUND(2*Q55^2,1))</f>
        <v/>
      </c>
      <c r="S55" s="33" t="str">
        <f aca="false">IF(Q55="","",IF(8*(Settings!$B$8/Q55)^2&gt;24,"&gt;24 h",8*(Settings!$B$8/Q55)^2/24))</f>
        <v/>
      </c>
      <c r="T55" s="33" t="str">
        <f aca="false">IF(Q55="","",IF(8*(Settings!$B$9/Q55)^2&gt;24,"&gt;24 h",8*(Settings!$B$9/Q55)^2/24))</f>
        <v/>
      </c>
      <c r="U55" s="34"/>
      <c r="V55" s="34"/>
      <c r="W55" s="34"/>
      <c r="X55" s="32" t="str">
        <f aca="false">IF(N(IF(U55&lt;&gt;"",U55,IF(M55="",0,IFERROR(N(INDEX('Reference Data'!$J$6:$J$96,MATCH(M55,'Reference Data'!$A$6:$A$96,0))),0))))=0,"",IF(U55&lt;&gt;"",U55,IF(M55="",0,IFERROR(N(INDEX('Reference Data'!$J$6:$J$96,MATCH(M55,'Reference Data'!$A$6:$A$96,0))),0)))+IF(Settings!$B$7="Yes",IF(V55&lt;&gt;"",V55,IF(M55="",0,IFERROR(N(INDEX('Reference Data'!$K$6:$K$96,MATCH(M55,'Reference Data'!$A$6:$A$96,0))),0))),0))</f>
        <v/>
      </c>
      <c r="Y55" s="35" t="str">
        <f aca="false">IF(X55="","",IF(8*10^((Settings!$B$12-X55)/10)&gt;24,"&gt;24 h",8*10^((Settings!$B$12-X55)/10)/24))</f>
        <v/>
      </c>
      <c r="Z55" s="35" t="str">
        <f aca="false">IF(X55="","",IF(8*10^((Settings!$B$13-X55)/10)&gt;24,"&gt;24 h",8*10^((Settings!$B$13-X55)/10)/24))</f>
        <v/>
      </c>
      <c r="AA55" s="36" t="str">
        <f aca="false">IF(X55="",IF(M55="","","Not published – assume YES"),IF(X55&gt;=Settings!$B$13,"YES – must be worn",IF(X55&gt;=Settings!$B$12,"Provide – advised","Not normally needed")))</f>
        <v/>
      </c>
      <c r="AB55" s="26"/>
    </row>
    <row r="56" customFormat="false" ht="19.5" hidden="false" customHeight="true" outlineLevel="0" collapsed="false">
      <c r="A56" s="26"/>
      <c r="B56" s="26"/>
      <c r="C56" s="26"/>
      <c r="D56" s="26"/>
      <c r="E56" s="26"/>
      <c r="F56" s="26"/>
      <c r="G56" s="27"/>
      <c r="H56" s="28"/>
      <c r="I56" s="26"/>
      <c r="J56" s="26"/>
      <c r="K56" s="28"/>
      <c r="L56" s="26"/>
      <c r="M56" s="29"/>
      <c r="N56" s="30"/>
      <c r="O56" s="30"/>
      <c r="P56" s="26"/>
      <c r="Q56" s="31" t="str">
        <f aca="false">IF(N(IF(N56&lt;&gt;"",N56,IF(M56="",0,IFERROR(N(INDEX('Reference Data'!$H$6:$H$96,MATCH(M56,'Reference Data'!$A$6:$A$96,0))),0))))=0,"",ROUND((IF(N56&lt;&gt;"",N56,IF(M56="",0,IFERROR(N(INDEX('Reference Data'!$H$6:$H$96,MATCH(M56,'Reference Data'!$A$6:$A$96,0))),0)))+IF(Settings!$B$6="Yes",IF(O56&lt;&gt;"",O56,IF(M56="",0,IFERROR(N(INDEX('Reference Data'!$I$6:$I$96,MATCH(M56,'Reference Data'!$A$6:$A$96,0))),0))),0))*(1+Settings!$B$5),2))</f>
        <v/>
      </c>
      <c r="R56" s="32" t="str">
        <f aca="false">IF(Q56="","",ROUND(2*Q56^2,1))</f>
        <v/>
      </c>
      <c r="S56" s="33" t="str">
        <f aca="false">IF(Q56="","",IF(8*(Settings!$B$8/Q56)^2&gt;24,"&gt;24 h",8*(Settings!$B$8/Q56)^2/24))</f>
        <v/>
      </c>
      <c r="T56" s="33" t="str">
        <f aca="false">IF(Q56="","",IF(8*(Settings!$B$9/Q56)^2&gt;24,"&gt;24 h",8*(Settings!$B$9/Q56)^2/24))</f>
        <v/>
      </c>
      <c r="U56" s="34"/>
      <c r="V56" s="34"/>
      <c r="W56" s="34"/>
      <c r="X56" s="32" t="str">
        <f aca="false">IF(N(IF(U56&lt;&gt;"",U56,IF(M56="",0,IFERROR(N(INDEX('Reference Data'!$J$6:$J$96,MATCH(M56,'Reference Data'!$A$6:$A$96,0))),0))))=0,"",IF(U56&lt;&gt;"",U56,IF(M56="",0,IFERROR(N(INDEX('Reference Data'!$J$6:$J$96,MATCH(M56,'Reference Data'!$A$6:$A$96,0))),0)))+IF(Settings!$B$7="Yes",IF(V56&lt;&gt;"",V56,IF(M56="",0,IFERROR(N(INDEX('Reference Data'!$K$6:$K$96,MATCH(M56,'Reference Data'!$A$6:$A$96,0))),0))),0))</f>
        <v/>
      </c>
      <c r="Y56" s="35" t="str">
        <f aca="false">IF(X56="","",IF(8*10^((Settings!$B$12-X56)/10)&gt;24,"&gt;24 h",8*10^((Settings!$B$12-X56)/10)/24))</f>
        <v/>
      </c>
      <c r="Z56" s="35" t="str">
        <f aca="false">IF(X56="","",IF(8*10^((Settings!$B$13-X56)/10)&gt;24,"&gt;24 h",8*10^((Settings!$B$13-X56)/10)/24))</f>
        <v/>
      </c>
      <c r="AA56" s="36" t="str">
        <f aca="false">IF(X56="",IF(M56="","","Not published – assume YES"),IF(X56&gt;=Settings!$B$13,"YES – must be worn",IF(X56&gt;=Settings!$B$12,"Provide – advised","Not normally needed")))</f>
        <v/>
      </c>
      <c r="AB56" s="26"/>
    </row>
    <row r="57" customFormat="false" ht="19.5" hidden="false" customHeight="true" outlineLevel="0" collapsed="false">
      <c r="A57" s="26"/>
      <c r="B57" s="26"/>
      <c r="C57" s="26"/>
      <c r="D57" s="26"/>
      <c r="E57" s="26"/>
      <c r="F57" s="26"/>
      <c r="G57" s="27"/>
      <c r="H57" s="28"/>
      <c r="I57" s="26"/>
      <c r="J57" s="26"/>
      <c r="K57" s="28"/>
      <c r="L57" s="26"/>
      <c r="M57" s="29"/>
      <c r="N57" s="30"/>
      <c r="O57" s="30"/>
      <c r="P57" s="26"/>
      <c r="Q57" s="31" t="str">
        <f aca="false">IF(N(IF(N57&lt;&gt;"",N57,IF(M57="",0,IFERROR(N(INDEX('Reference Data'!$H$6:$H$96,MATCH(M57,'Reference Data'!$A$6:$A$96,0))),0))))=0,"",ROUND((IF(N57&lt;&gt;"",N57,IF(M57="",0,IFERROR(N(INDEX('Reference Data'!$H$6:$H$96,MATCH(M57,'Reference Data'!$A$6:$A$96,0))),0)))+IF(Settings!$B$6="Yes",IF(O57&lt;&gt;"",O57,IF(M57="",0,IFERROR(N(INDEX('Reference Data'!$I$6:$I$96,MATCH(M57,'Reference Data'!$A$6:$A$96,0))),0))),0))*(1+Settings!$B$5),2))</f>
        <v/>
      </c>
      <c r="R57" s="32" t="str">
        <f aca="false">IF(Q57="","",ROUND(2*Q57^2,1))</f>
        <v/>
      </c>
      <c r="S57" s="33" t="str">
        <f aca="false">IF(Q57="","",IF(8*(Settings!$B$8/Q57)^2&gt;24,"&gt;24 h",8*(Settings!$B$8/Q57)^2/24))</f>
        <v/>
      </c>
      <c r="T57" s="33" t="str">
        <f aca="false">IF(Q57="","",IF(8*(Settings!$B$9/Q57)^2&gt;24,"&gt;24 h",8*(Settings!$B$9/Q57)^2/24))</f>
        <v/>
      </c>
      <c r="U57" s="34"/>
      <c r="V57" s="34"/>
      <c r="W57" s="34"/>
      <c r="X57" s="32" t="str">
        <f aca="false">IF(N(IF(U57&lt;&gt;"",U57,IF(M57="",0,IFERROR(N(INDEX('Reference Data'!$J$6:$J$96,MATCH(M57,'Reference Data'!$A$6:$A$96,0))),0))))=0,"",IF(U57&lt;&gt;"",U57,IF(M57="",0,IFERROR(N(INDEX('Reference Data'!$J$6:$J$96,MATCH(M57,'Reference Data'!$A$6:$A$96,0))),0)))+IF(Settings!$B$7="Yes",IF(V57&lt;&gt;"",V57,IF(M57="",0,IFERROR(N(INDEX('Reference Data'!$K$6:$K$96,MATCH(M57,'Reference Data'!$A$6:$A$96,0))),0))),0))</f>
        <v/>
      </c>
      <c r="Y57" s="35" t="str">
        <f aca="false">IF(X57="","",IF(8*10^((Settings!$B$12-X57)/10)&gt;24,"&gt;24 h",8*10^((Settings!$B$12-X57)/10)/24))</f>
        <v/>
      </c>
      <c r="Z57" s="35" t="str">
        <f aca="false">IF(X57="","",IF(8*10^((Settings!$B$13-X57)/10)&gt;24,"&gt;24 h",8*10^((Settings!$B$13-X57)/10)/24))</f>
        <v/>
      </c>
      <c r="AA57" s="36" t="str">
        <f aca="false">IF(X57="",IF(M57="","","Not published – assume YES"),IF(X57&gt;=Settings!$B$13,"YES – must be worn",IF(X57&gt;=Settings!$B$12,"Provide – advised","Not normally needed")))</f>
        <v/>
      </c>
      <c r="AB57" s="26"/>
    </row>
    <row r="58" customFormat="false" ht="19.5" hidden="false" customHeight="true" outlineLevel="0" collapsed="false">
      <c r="A58" s="26"/>
      <c r="B58" s="26"/>
      <c r="C58" s="26"/>
      <c r="D58" s="26"/>
      <c r="E58" s="26"/>
      <c r="F58" s="26"/>
      <c r="G58" s="27"/>
      <c r="H58" s="28"/>
      <c r="I58" s="26"/>
      <c r="J58" s="26"/>
      <c r="K58" s="28"/>
      <c r="L58" s="26"/>
      <c r="M58" s="29"/>
      <c r="N58" s="30"/>
      <c r="O58" s="30"/>
      <c r="P58" s="26"/>
      <c r="Q58" s="31" t="str">
        <f aca="false">IF(N(IF(N58&lt;&gt;"",N58,IF(M58="",0,IFERROR(N(INDEX('Reference Data'!$H$6:$H$96,MATCH(M58,'Reference Data'!$A$6:$A$96,0))),0))))=0,"",ROUND((IF(N58&lt;&gt;"",N58,IF(M58="",0,IFERROR(N(INDEX('Reference Data'!$H$6:$H$96,MATCH(M58,'Reference Data'!$A$6:$A$96,0))),0)))+IF(Settings!$B$6="Yes",IF(O58&lt;&gt;"",O58,IF(M58="",0,IFERROR(N(INDEX('Reference Data'!$I$6:$I$96,MATCH(M58,'Reference Data'!$A$6:$A$96,0))),0))),0))*(1+Settings!$B$5),2))</f>
        <v/>
      </c>
      <c r="R58" s="32" t="str">
        <f aca="false">IF(Q58="","",ROUND(2*Q58^2,1))</f>
        <v/>
      </c>
      <c r="S58" s="33" t="str">
        <f aca="false">IF(Q58="","",IF(8*(Settings!$B$8/Q58)^2&gt;24,"&gt;24 h",8*(Settings!$B$8/Q58)^2/24))</f>
        <v/>
      </c>
      <c r="T58" s="33" t="str">
        <f aca="false">IF(Q58="","",IF(8*(Settings!$B$9/Q58)^2&gt;24,"&gt;24 h",8*(Settings!$B$9/Q58)^2/24))</f>
        <v/>
      </c>
      <c r="U58" s="34"/>
      <c r="V58" s="34"/>
      <c r="W58" s="34"/>
      <c r="X58" s="32" t="str">
        <f aca="false">IF(N(IF(U58&lt;&gt;"",U58,IF(M58="",0,IFERROR(N(INDEX('Reference Data'!$J$6:$J$96,MATCH(M58,'Reference Data'!$A$6:$A$96,0))),0))))=0,"",IF(U58&lt;&gt;"",U58,IF(M58="",0,IFERROR(N(INDEX('Reference Data'!$J$6:$J$96,MATCH(M58,'Reference Data'!$A$6:$A$96,0))),0)))+IF(Settings!$B$7="Yes",IF(V58&lt;&gt;"",V58,IF(M58="",0,IFERROR(N(INDEX('Reference Data'!$K$6:$K$96,MATCH(M58,'Reference Data'!$A$6:$A$96,0))),0))),0))</f>
        <v/>
      </c>
      <c r="Y58" s="35" t="str">
        <f aca="false">IF(X58="","",IF(8*10^((Settings!$B$12-X58)/10)&gt;24,"&gt;24 h",8*10^((Settings!$B$12-X58)/10)/24))</f>
        <v/>
      </c>
      <c r="Z58" s="35" t="str">
        <f aca="false">IF(X58="","",IF(8*10^((Settings!$B$13-X58)/10)&gt;24,"&gt;24 h",8*10^((Settings!$B$13-X58)/10)/24))</f>
        <v/>
      </c>
      <c r="AA58" s="36" t="str">
        <f aca="false">IF(X58="",IF(M58="","","Not published – assume YES"),IF(X58&gt;=Settings!$B$13,"YES – must be worn",IF(X58&gt;=Settings!$B$12,"Provide – advised","Not normally needed")))</f>
        <v/>
      </c>
      <c r="AB58" s="26"/>
    </row>
    <row r="59" customFormat="false" ht="19.5" hidden="false" customHeight="true" outlineLevel="0" collapsed="false">
      <c r="A59" s="26"/>
      <c r="B59" s="26"/>
      <c r="C59" s="26"/>
      <c r="D59" s="26"/>
      <c r="E59" s="26"/>
      <c r="F59" s="26"/>
      <c r="G59" s="27"/>
      <c r="H59" s="28"/>
      <c r="I59" s="26"/>
      <c r="J59" s="26"/>
      <c r="K59" s="28"/>
      <c r="L59" s="26"/>
      <c r="M59" s="29"/>
      <c r="N59" s="30"/>
      <c r="O59" s="30"/>
      <c r="P59" s="26"/>
      <c r="Q59" s="31" t="str">
        <f aca="false">IF(N(IF(N59&lt;&gt;"",N59,IF(M59="",0,IFERROR(N(INDEX('Reference Data'!$H$6:$H$96,MATCH(M59,'Reference Data'!$A$6:$A$96,0))),0))))=0,"",ROUND((IF(N59&lt;&gt;"",N59,IF(M59="",0,IFERROR(N(INDEX('Reference Data'!$H$6:$H$96,MATCH(M59,'Reference Data'!$A$6:$A$96,0))),0)))+IF(Settings!$B$6="Yes",IF(O59&lt;&gt;"",O59,IF(M59="",0,IFERROR(N(INDEX('Reference Data'!$I$6:$I$96,MATCH(M59,'Reference Data'!$A$6:$A$96,0))),0))),0))*(1+Settings!$B$5),2))</f>
        <v/>
      </c>
      <c r="R59" s="32" t="str">
        <f aca="false">IF(Q59="","",ROUND(2*Q59^2,1))</f>
        <v/>
      </c>
      <c r="S59" s="33" t="str">
        <f aca="false">IF(Q59="","",IF(8*(Settings!$B$8/Q59)^2&gt;24,"&gt;24 h",8*(Settings!$B$8/Q59)^2/24))</f>
        <v/>
      </c>
      <c r="T59" s="33" t="str">
        <f aca="false">IF(Q59="","",IF(8*(Settings!$B$9/Q59)^2&gt;24,"&gt;24 h",8*(Settings!$B$9/Q59)^2/24))</f>
        <v/>
      </c>
      <c r="U59" s="34"/>
      <c r="V59" s="34"/>
      <c r="W59" s="34"/>
      <c r="X59" s="32" t="str">
        <f aca="false">IF(N(IF(U59&lt;&gt;"",U59,IF(M59="",0,IFERROR(N(INDEX('Reference Data'!$J$6:$J$96,MATCH(M59,'Reference Data'!$A$6:$A$96,0))),0))))=0,"",IF(U59&lt;&gt;"",U59,IF(M59="",0,IFERROR(N(INDEX('Reference Data'!$J$6:$J$96,MATCH(M59,'Reference Data'!$A$6:$A$96,0))),0)))+IF(Settings!$B$7="Yes",IF(V59&lt;&gt;"",V59,IF(M59="",0,IFERROR(N(INDEX('Reference Data'!$K$6:$K$96,MATCH(M59,'Reference Data'!$A$6:$A$96,0))),0))),0))</f>
        <v/>
      </c>
      <c r="Y59" s="35" t="str">
        <f aca="false">IF(X59="","",IF(8*10^((Settings!$B$12-X59)/10)&gt;24,"&gt;24 h",8*10^((Settings!$B$12-X59)/10)/24))</f>
        <v/>
      </c>
      <c r="Z59" s="35" t="str">
        <f aca="false">IF(X59="","",IF(8*10^((Settings!$B$13-X59)/10)&gt;24,"&gt;24 h",8*10^((Settings!$B$13-X59)/10)/24))</f>
        <v/>
      </c>
      <c r="AA59" s="36" t="str">
        <f aca="false">IF(X59="",IF(M59="","","Not published – assume YES"),IF(X59&gt;=Settings!$B$13,"YES – must be worn",IF(X59&gt;=Settings!$B$12,"Provide – advised","Not normally needed")))</f>
        <v/>
      </c>
      <c r="AB59" s="26"/>
    </row>
    <row r="60" customFormat="false" ht="19.5" hidden="false" customHeight="true" outlineLevel="0" collapsed="false">
      <c r="A60" s="26"/>
      <c r="B60" s="26"/>
      <c r="C60" s="26"/>
      <c r="D60" s="26"/>
      <c r="E60" s="26"/>
      <c r="F60" s="26"/>
      <c r="G60" s="27"/>
      <c r="H60" s="28"/>
      <c r="I60" s="26"/>
      <c r="J60" s="26"/>
      <c r="K60" s="28"/>
      <c r="L60" s="26"/>
      <c r="M60" s="29"/>
      <c r="N60" s="30"/>
      <c r="O60" s="30"/>
      <c r="P60" s="26"/>
      <c r="Q60" s="31" t="str">
        <f aca="false">IF(N(IF(N60&lt;&gt;"",N60,IF(M60="",0,IFERROR(N(INDEX('Reference Data'!$H$6:$H$96,MATCH(M60,'Reference Data'!$A$6:$A$96,0))),0))))=0,"",ROUND((IF(N60&lt;&gt;"",N60,IF(M60="",0,IFERROR(N(INDEX('Reference Data'!$H$6:$H$96,MATCH(M60,'Reference Data'!$A$6:$A$96,0))),0)))+IF(Settings!$B$6="Yes",IF(O60&lt;&gt;"",O60,IF(M60="",0,IFERROR(N(INDEX('Reference Data'!$I$6:$I$96,MATCH(M60,'Reference Data'!$A$6:$A$96,0))),0))),0))*(1+Settings!$B$5),2))</f>
        <v/>
      </c>
      <c r="R60" s="32" t="str">
        <f aca="false">IF(Q60="","",ROUND(2*Q60^2,1))</f>
        <v/>
      </c>
      <c r="S60" s="33" t="str">
        <f aca="false">IF(Q60="","",IF(8*(Settings!$B$8/Q60)^2&gt;24,"&gt;24 h",8*(Settings!$B$8/Q60)^2/24))</f>
        <v/>
      </c>
      <c r="T60" s="33" t="str">
        <f aca="false">IF(Q60="","",IF(8*(Settings!$B$9/Q60)^2&gt;24,"&gt;24 h",8*(Settings!$B$9/Q60)^2/24))</f>
        <v/>
      </c>
      <c r="U60" s="34"/>
      <c r="V60" s="34"/>
      <c r="W60" s="34"/>
      <c r="X60" s="32" t="str">
        <f aca="false">IF(N(IF(U60&lt;&gt;"",U60,IF(M60="",0,IFERROR(N(INDEX('Reference Data'!$J$6:$J$96,MATCH(M60,'Reference Data'!$A$6:$A$96,0))),0))))=0,"",IF(U60&lt;&gt;"",U60,IF(M60="",0,IFERROR(N(INDEX('Reference Data'!$J$6:$J$96,MATCH(M60,'Reference Data'!$A$6:$A$96,0))),0)))+IF(Settings!$B$7="Yes",IF(V60&lt;&gt;"",V60,IF(M60="",0,IFERROR(N(INDEX('Reference Data'!$K$6:$K$96,MATCH(M60,'Reference Data'!$A$6:$A$96,0))),0))),0))</f>
        <v/>
      </c>
      <c r="Y60" s="35" t="str">
        <f aca="false">IF(X60="","",IF(8*10^((Settings!$B$12-X60)/10)&gt;24,"&gt;24 h",8*10^((Settings!$B$12-X60)/10)/24))</f>
        <v/>
      </c>
      <c r="Z60" s="35" t="str">
        <f aca="false">IF(X60="","",IF(8*10^((Settings!$B$13-X60)/10)&gt;24,"&gt;24 h",8*10^((Settings!$B$13-X60)/10)/24))</f>
        <v/>
      </c>
      <c r="AA60" s="36" t="str">
        <f aca="false">IF(X60="",IF(M60="","","Not published – assume YES"),IF(X60&gt;=Settings!$B$13,"YES – must be worn",IF(X60&gt;=Settings!$B$12,"Provide – advised","Not normally needed")))</f>
        <v/>
      </c>
      <c r="AB60" s="26"/>
    </row>
    <row r="61" customFormat="false" ht="19.5" hidden="false" customHeight="true" outlineLevel="0" collapsed="false">
      <c r="A61" s="26"/>
      <c r="B61" s="26"/>
      <c r="C61" s="26"/>
      <c r="D61" s="26"/>
      <c r="E61" s="26"/>
      <c r="F61" s="26"/>
      <c r="G61" s="27"/>
      <c r="H61" s="28"/>
      <c r="I61" s="26"/>
      <c r="J61" s="26"/>
      <c r="K61" s="28"/>
      <c r="L61" s="26"/>
      <c r="M61" s="29"/>
      <c r="N61" s="30"/>
      <c r="O61" s="30"/>
      <c r="P61" s="26"/>
      <c r="Q61" s="31" t="str">
        <f aca="false">IF(N(IF(N61&lt;&gt;"",N61,IF(M61="",0,IFERROR(N(INDEX('Reference Data'!$H$6:$H$96,MATCH(M61,'Reference Data'!$A$6:$A$96,0))),0))))=0,"",ROUND((IF(N61&lt;&gt;"",N61,IF(M61="",0,IFERROR(N(INDEX('Reference Data'!$H$6:$H$96,MATCH(M61,'Reference Data'!$A$6:$A$96,0))),0)))+IF(Settings!$B$6="Yes",IF(O61&lt;&gt;"",O61,IF(M61="",0,IFERROR(N(INDEX('Reference Data'!$I$6:$I$96,MATCH(M61,'Reference Data'!$A$6:$A$96,0))),0))),0))*(1+Settings!$B$5),2))</f>
        <v/>
      </c>
      <c r="R61" s="32" t="str">
        <f aca="false">IF(Q61="","",ROUND(2*Q61^2,1))</f>
        <v/>
      </c>
      <c r="S61" s="33" t="str">
        <f aca="false">IF(Q61="","",IF(8*(Settings!$B$8/Q61)^2&gt;24,"&gt;24 h",8*(Settings!$B$8/Q61)^2/24))</f>
        <v/>
      </c>
      <c r="T61" s="33" t="str">
        <f aca="false">IF(Q61="","",IF(8*(Settings!$B$9/Q61)^2&gt;24,"&gt;24 h",8*(Settings!$B$9/Q61)^2/24))</f>
        <v/>
      </c>
      <c r="U61" s="34"/>
      <c r="V61" s="34"/>
      <c r="W61" s="34"/>
      <c r="X61" s="32" t="str">
        <f aca="false">IF(N(IF(U61&lt;&gt;"",U61,IF(M61="",0,IFERROR(N(INDEX('Reference Data'!$J$6:$J$96,MATCH(M61,'Reference Data'!$A$6:$A$96,0))),0))))=0,"",IF(U61&lt;&gt;"",U61,IF(M61="",0,IFERROR(N(INDEX('Reference Data'!$J$6:$J$96,MATCH(M61,'Reference Data'!$A$6:$A$96,0))),0)))+IF(Settings!$B$7="Yes",IF(V61&lt;&gt;"",V61,IF(M61="",0,IFERROR(N(INDEX('Reference Data'!$K$6:$K$96,MATCH(M61,'Reference Data'!$A$6:$A$96,0))),0))),0))</f>
        <v/>
      </c>
      <c r="Y61" s="35" t="str">
        <f aca="false">IF(X61="","",IF(8*10^((Settings!$B$12-X61)/10)&gt;24,"&gt;24 h",8*10^((Settings!$B$12-X61)/10)/24))</f>
        <v/>
      </c>
      <c r="Z61" s="35" t="str">
        <f aca="false">IF(X61="","",IF(8*10^((Settings!$B$13-X61)/10)&gt;24,"&gt;24 h",8*10^((Settings!$B$13-X61)/10)/24))</f>
        <v/>
      </c>
      <c r="AA61" s="36" t="str">
        <f aca="false">IF(X61="",IF(M61="","","Not published – assume YES"),IF(X61&gt;=Settings!$B$13,"YES – must be worn",IF(X61&gt;=Settings!$B$12,"Provide – advised","Not normally needed")))</f>
        <v/>
      </c>
      <c r="AB61" s="26"/>
    </row>
    <row r="62" customFormat="false" ht="19.5" hidden="false" customHeight="true" outlineLevel="0" collapsed="false">
      <c r="A62" s="26"/>
      <c r="B62" s="26"/>
      <c r="C62" s="26"/>
      <c r="D62" s="26"/>
      <c r="E62" s="26"/>
      <c r="F62" s="26"/>
      <c r="G62" s="27"/>
      <c r="H62" s="28"/>
      <c r="I62" s="26"/>
      <c r="J62" s="26"/>
      <c r="K62" s="28"/>
      <c r="L62" s="26"/>
      <c r="M62" s="29"/>
      <c r="N62" s="30"/>
      <c r="O62" s="30"/>
      <c r="P62" s="26"/>
      <c r="Q62" s="31" t="str">
        <f aca="false">IF(N(IF(N62&lt;&gt;"",N62,IF(M62="",0,IFERROR(N(INDEX('Reference Data'!$H$6:$H$96,MATCH(M62,'Reference Data'!$A$6:$A$96,0))),0))))=0,"",ROUND((IF(N62&lt;&gt;"",N62,IF(M62="",0,IFERROR(N(INDEX('Reference Data'!$H$6:$H$96,MATCH(M62,'Reference Data'!$A$6:$A$96,0))),0)))+IF(Settings!$B$6="Yes",IF(O62&lt;&gt;"",O62,IF(M62="",0,IFERROR(N(INDEX('Reference Data'!$I$6:$I$96,MATCH(M62,'Reference Data'!$A$6:$A$96,0))),0))),0))*(1+Settings!$B$5),2))</f>
        <v/>
      </c>
      <c r="R62" s="32" t="str">
        <f aca="false">IF(Q62="","",ROUND(2*Q62^2,1))</f>
        <v/>
      </c>
      <c r="S62" s="33" t="str">
        <f aca="false">IF(Q62="","",IF(8*(Settings!$B$8/Q62)^2&gt;24,"&gt;24 h",8*(Settings!$B$8/Q62)^2/24))</f>
        <v/>
      </c>
      <c r="T62" s="33" t="str">
        <f aca="false">IF(Q62="","",IF(8*(Settings!$B$9/Q62)^2&gt;24,"&gt;24 h",8*(Settings!$B$9/Q62)^2/24))</f>
        <v/>
      </c>
      <c r="U62" s="34"/>
      <c r="V62" s="34"/>
      <c r="W62" s="34"/>
      <c r="X62" s="32" t="str">
        <f aca="false">IF(N(IF(U62&lt;&gt;"",U62,IF(M62="",0,IFERROR(N(INDEX('Reference Data'!$J$6:$J$96,MATCH(M62,'Reference Data'!$A$6:$A$96,0))),0))))=0,"",IF(U62&lt;&gt;"",U62,IF(M62="",0,IFERROR(N(INDEX('Reference Data'!$J$6:$J$96,MATCH(M62,'Reference Data'!$A$6:$A$96,0))),0)))+IF(Settings!$B$7="Yes",IF(V62&lt;&gt;"",V62,IF(M62="",0,IFERROR(N(INDEX('Reference Data'!$K$6:$K$96,MATCH(M62,'Reference Data'!$A$6:$A$96,0))),0))),0))</f>
        <v/>
      </c>
      <c r="Y62" s="35" t="str">
        <f aca="false">IF(X62="","",IF(8*10^((Settings!$B$12-X62)/10)&gt;24,"&gt;24 h",8*10^((Settings!$B$12-X62)/10)/24))</f>
        <v/>
      </c>
      <c r="Z62" s="35" t="str">
        <f aca="false">IF(X62="","",IF(8*10^((Settings!$B$13-X62)/10)&gt;24,"&gt;24 h",8*10^((Settings!$B$13-X62)/10)/24))</f>
        <v/>
      </c>
      <c r="AA62" s="36" t="str">
        <f aca="false">IF(X62="",IF(M62="","","Not published – assume YES"),IF(X62&gt;=Settings!$B$13,"YES – must be worn",IF(X62&gt;=Settings!$B$12,"Provide – advised","Not normally needed")))</f>
        <v/>
      </c>
      <c r="AB62" s="26"/>
    </row>
    <row r="63" customFormat="false" ht="19.5" hidden="false" customHeight="true" outlineLevel="0" collapsed="false">
      <c r="A63" s="26"/>
      <c r="B63" s="26"/>
      <c r="C63" s="26"/>
      <c r="D63" s="26"/>
      <c r="E63" s="26"/>
      <c r="F63" s="26"/>
      <c r="G63" s="27"/>
      <c r="H63" s="28"/>
      <c r="I63" s="26"/>
      <c r="J63" s="26"/>
      <c r="K63" s="28"/>
      <c r="L63" s="26"/>
      <c r="M63" s="29"/>
      <c r="N63" s="30"/>
      <c r="O63" s="30"/>
      <c r="P63" s="26"/>
      <c r="Q63" s="31" t="str">
        <f aca="false">IF(N(IF(N63&lt;&gt;"",N63,IF(M63="",0,IFERROR(N(INDEX('Reference Data'!$H$6:$H$96,MATCH(M63,'Reference Data'!$A$6:$A$96,0))),0))))=0,"",ROUND((IF(N63&lt;&gt;"",N63,IF(M63="",0,IFERROR(N(INDEX('Reference Data'!$H$6:$H$96,MATCH(M63,'Reference Data'!$A$6:$A$96,0))),0)))+IF(Settings!$B$6="Yes",IF(O63&lt;&gt;"",O63,IF(M63="",0,IFERROR(N(INDEX('Reference Data'!$I$6:$I$96,MATCH(M63,'Reference Data'!$A$6:$A$96,0))),0))),0))*(1+Settings!$B$5),2))</f>
        <v/>
      </c>
      <c r="R63" s="32" t="str">
        <f aca="false">IF(Q63="","",ROUND(2*Q63^2,1))</f>
        <v/>
      </c>
      <c r="S63" s="33" t="str">
        <f aca="false">IF(Q63="","",IF(8*(Settings!$B$8/Q63)^2&gt;24,"&gt;24 h",8*(Settings!$B$8/Q63)^2/24))</f>
        <v/>
      </c>
      <c r="T63" s="33" t="str">
        <f aca="false">IF(Q63="","",IF(8*(Settings!$B$9/Q63)^2&gt;24,"&gt;24 h",8*(Settings!$B$9/Q63)^2/24))</f>
        <v/>
      </c>
      <c r="U63" s="34"/>
      <c r="V63" s="34"/>
      <c r="W63" s="34"/>
      <c r="X63" s="32" t="str">
        <f aca="false">IF(N(IF(U63&lt;&gt;"",U63,IF(M63="",0,IFERROR(N(INDEX('Reference Data'!$J$6:$J$96,MATCH(M63,'Reference Data'!$A$6:$A$96,0))),0))))=0,"",IF(U63&lt;&gt;"",U63,IF(M63="",0,IFERROR(N(INDEX('Reference Data'!$J$6:$J$96,MATCH(M63,'Reference Data'!$A$6:$A$96,0))),0)))+IF(Settings!$B$7="Yes",IF(V63&lt;&gt;"",V63,IF(M63="",0,IFERROR(N(INDEX('Reference Data'!$K$6:$K$96,MATCH(M63,'Reference Data'!$A$6:$A$96,0))),0))),0))</f>
        <v/>
      </c>
      <c r="Y63" s="35" t="str">
        <f aca="false">IF(X63="","",IF(8*10^((Settings!$B$12-X63)/10)&gt;24,"&gt;24 h",8*10^((Settings!$B$12-X63)/10)/24))</f>
        <v/>
      </c>
      <c r="Z63" s="35" t="str">
        <f aca="false">IF(X63="","",IF(8*10^((Settings!$B$13-X63)/10)&gt;24,"&gt;24 h",8*10^((Settings!$B$13-X63)/10)/24))</f>
        <v/>
      </c>
      <c r="AA63" s="36" t="str">
        <f aca="false">IF(X63="",IF(M63="","","Not published – assume YES"),IF(X63&gt;=Settings!$B$13,"YES – must be worn",IF(X63&gt;=Settings!$B$12,"Provide – advised","Not normally needed")))</f>
        <v/>
      </c>
      <c r="AB63" s="26"/>
    </row>
    <row r="64" customFormat="false" ht="19.5" hidden="false" customHeight="true" outlineLevel="0" collapsed="false">
      <c r="A64" s="26"/>
      <c r="B64" s="26"/>
      <c r="C64" s="26"/>
      <c r="D64" s="26"/>
      <c r="E64" s="26"/>
      <c r="F64" s="26"/>
      <c r="G64" s="27"/>
      <c r="H64" s="28"/>
      <c r="I64" s="26"/>
      <c r="J64" s="26"/>
      <c r="K64" s="28"/>
      <c r="L64" s="26"/>
      <c r="M64" s="29"/>
      <c r="N64" s="30"/>
      <c r="O64" s="30"/>
      <c r="P64" s="26"/>
      <c r="Q64" s="31" t="str">
        <f aca="false">IF(N(IF(N64&lt;&gt;"",N64,IF(M64="",0,IFERROR(N(INDEX('Reference Data'!$H$6:$H$96,MATCH(M64,'Reference Data'!$A$6:$A$96,0))),0))))=0,"",ROUND((IF(N64&lt;&gt;"",N64,IF(M64="",0,IFERROR(N(INDEX('Reference Data'!$H$6:$H$96,MATCH(M64,'Reference Data'!$A$6:$A$96,0))),0)))+IF(Settings!$B$6="Yes",IF(O64&lt;&gt;"",O64,IF(M64="",0,IFERROR(N(INDEX('Reference Data'!$I$6:$I$96,MATCH(M64,'Reference Data'!$A$6:$A$96,0))),0))),0))*(1+Settings!$B$5),2))</f>
        <v/>
      </c>
      <c r="R64" s="32" t="str">
        <f aca="false">IF(Q64="","",ROUND(2*Q64^2,1))</f>
        <v/>
      </c>
      <c r="S64" s="33" t="str">
        <f aca="false">IF(Q64="","",IF(8*(Settings!$B$8/Q64)^2&gt;24,"&gt;24 h",8*(Settings!$B$8/Q64)^2/24))</f>
        <v/>
      </c>
      <c r="T64" s="33" t="str">
        <f aca="false">IF(Q64="","",IF(8*(Settings!$B$9/Q64)^2&gt;24,"&gt;24 h",8*(Settings!$B$9/Q64)^2/24))</f>
        <v/>
      </c>
      <c r="U64" s="34"/>
      <c r="V64" s="34"/>
      <c r="W64" s="34"/>
      <c r="X64" s="32" t="str">
        <f aca="false">IF(N(IF(U64&lt;&gt;"",U64,IF(M64="",0,IFERROR(N(INDEX('Reference Data'!$J$6:$J$96,MATCH(M64,'Reference Data'!$A$6:$A$96,0))),0))))=0,"",IF(U64&lt;&gt;"",U64,IF(M64="",0,IFERROR(N(INDEX('Reference Data'!$J$6:$J$96,MATCH(M64,'Reference Data'!$A$6:$A$96,0))),0)))+IF(Settings!$B$7="Yes",IF(V64&lt;&gt;"",V64,IF(M64="",0,IFERROR(N(INDEX('Reference Data'!$K$6:$K$96,MATCH(M64,'Reference Data'!$A$6:$A$96,0))),0))),0))</f>
        <v/>
      </c>
      <c r="Y64" s="35" t="str">
        <f aca="false">IF(X64="","",IF(8*10^((Settings!$B$12-X64)/10)&gt;24,"&gt;24 h",8*10^((Settings!$B$12-X64)/10)/24))</f>
        <v/>
      </c>
      <c r="Z64" s="35" t="str">
        <f aca="false">IF(X64="","",IF(8*10^((Settings!$B$13-X64)/10)&gt;24,"&gt;24 h",8*10^((Settings!$B$13-X64)/10)/24))</f>
        <v/>
      </c>
      <c r="AA64" s="36" t="str">
        <f aca="false">IF(X64="",IF(M64="","","Not published – assume YES"),IF(X64&gt;=Settings!$B$13,"YES – must be worn",IF(X64&gt;=Settings!$B$12,"Provide – advised","Not normally needed")))</f>
        <v/>
      </c>
      <c r="AB64" s="26"/>
    </row>
    <row r="65" customFormat="false" ht="19.5" hidden="false" customHeight="true" outlineLevel="0" collapsed="false">
      <c r="A65" s="26"/>
      <c r="B65" s="26"/>
      <c r="C65" s="26"/>
      <c r="D65" s="26"/>
      <c r="E65" s="26"/>
      <c r="F65" s="26"/>
      <c r="G65" s="27"/>
      <c r="H65" s="28"/>
      <c r="I65" s="26"/>
      <c r="J65" s="26"/>
      <c r="K65" s="28"/>
      <c r="L65" s="26"/>
      <c r="M65" s="29"/>
      <c r="N65" s="30"/>
      <c r="O65" s="30"/>
      <c r="P65" s="26"/>
      <c r="Q65" s="31" t="str">
        <f aca="false">IF(N(IF(N65&lt;&gt;"",N65,IF(M65="",0,IFERROR(N(INDEX('Reference Data'!$H$6:$H$96,MATCH(M65,'Reference Data'!$A$6:$A$96,0))),0))))=0,"",ROUND((IF(N65&lt;&gt;"",N65,IF(M65="",0,IFERROR(N(INDEX('Reference Data'!$H$6:$H$96,MATCH(M65,'Reference Data'!$A$6:$A$96,0))),0)))+IF(Settings!$B$6="Yes",IF(O65&lt;&gt;"",O65,IF(M65="",0,IFERROR(N(INDEX('Reference Data'!$I$6:$I$96,MATCH(M65,'Reference Data'!$A$6:$A$96,0))),0))),0))*(1+Settings!$B$5),2))</f>
        <v/>
      </c>
      <c r="R65" s="32" t="str">
        <f aca="false">IF(Q65="","",ROUND(2*Q65^2,1))</f>
        <v/>
      </c>
      <c r="S65" s="33" t="str">
        <f aca="false">IF(Q65="","",IF(8*(Settings!$B$8/Q65)^2&gt;24,"&gt;24 h",8*(Settings!$B$8/Q65)^2/24))</f>
        <v/>
      </c>
      <c r="T65" s="33" t="str">
        <f aca="false">IF(Q65="","",IF(8*(Settings!$B$9/Q65)^2&gt;24,"&gt;24 h",8*(Settings!$B$9/Q65)^2/24))</f>
        <v/>
      </c>
      <c r="U65" s="34"/>
      <c r="V65" s="34"/>
      <c r="W65" s="34"/>
      <c r="X65" s="32" t="str">
        <f aca="false">IF(N(IF(U65&lt;&gt;"",U65,IF(M65="",0,IFERROR(N(INDEX('Reference Data'!$J$6:$J$96,MATCH(M65,'Reference Data'!$A$6:$A$96,0))),0))))=0,"",IF(U65&lt;&gt;"",U65,IF(M65="",0,IFERROR(N(INDEX('Reference Data'!$J$6:$J$96,MATCH(M65,'Reference Data'!$A$6:$A$96,0))),0)))+IF(Settings!$B$7="Yes",IF(V65&lt;&gt;"",V65,IF(M65="",0,IFERROR(N(INDEX('Reference Data'!$K$6:$K$96,MATCH(M65,'Reference Data'!$A$6:$A$96,0))),0))),0))</f>
        <v/>
      </c>
      <c r="Y65" s="35" t="str">
        <f aca="false">IF(X65="","",IF(8*10^((Settings!$B$12-X65)/10)&gt;24,"&gt;24 h",8*10^((Settings!$B$12-X65)/10)/24))</f>
        <v/>
      </c>
      <c r="Z65" s="35" t="str">
        <f aca="false">IF(X65="","",IF(8*10^((Settings!$B$13-X65)/10)&gt;24,"&gt;24 h",8*10^((Settings!$B$13-X65)/10)/24))</f>
        <v/>
      </c>
      <c r="AA65" s="36" t="str">
        <f aca="false">IF(X65="",IF(M65="","","Not published – assume YES"),IF(X65&gt;=Settings!$B$13,"YES – must be worn",IF(X65&gt;=Settings!$B$12,"Provide – advised","Not normally needed")))</f>
        <v/>
      </c>
      <c r="AB65" s="26"/>
    </row>
    <row r="66" customFormat="false" ht="19.5" hidden="false" customHeight="true" outlineLevel="0" collapsed="false">
      <c r="A66" s="26"/>
      <c r="B66" s="26"/>
      <c r="C66" s="26"/>
      <c r="D66" s="26"/>
      <c r="E66" s="26"/>
      <c r="F66" s="26"/>
      <c r="G66" s="27"/>
      <c r="H66" s="28"/>
      <c r="I66" s="26"/>
      <c r="J66" s="26"/>
      <c r="K66" s="28"/>
      <c r="L66" s="26"/>
      <c r="M66" s="29"/>
      <c r="N66" s="30"/>
      <c r="O66" s="30"/>
      <c r="P66" s="26"/>
      <c r="Q66" s="31" t="str">
        <f aca="false">IF(N(IF(N66&lt;&gt;"",N66,IF(M66="",0,IFERROR(N(INDEX('Reference Data'!$H$6:$H$96,MATCH(M66,'Reference Data'!$A$6:$A$96,0))),0))))=0,"",ROUND((IF(N66&lt;&gt;"",N66,IF(M66="",0,IFERROR(N(INDEX('Reference Data'!$H$6:$H$96,MATCH(M66,'Reference Data'!$A$6:$A$96,0))),0)))+IF(Settings!$B$6="Yes",IF(O66&lt;&gt;"",O66,IF(M66="",0,IFERROR(N(INDEX('Reference Data'!$I$6:$I$96,MATCH(M66,'Reference Data'!$A$6:$A$96,0))),0))),0))*(1+Settings!$B$5),2))</f>
        <v/>
      </c>
      <c r="R66" s="32" t="str">
        <f aca="false">IF(Q66="","",ROUND(2*Q66^2,1))</f>
        <v/>
      </c>
      <c r="S66" s="33" t="str">
        <f aca="false">IF(Q66="","",IF(8*(Settings!$B$8/Q66)^2&gt;24,"&gt;24 h",8*(Settings!$B$8/Q66)^2/24))</f>
        <v/>
      </c>
      <c r="T66" s="33" t="str">
        <f aca="false">IF(Q66="","",IF(8*(Settings!$B$9/Q66)^2&gt;24,"&gt;24 h",8*(Settings!$B$9/Q66)^2/24))</f>
        <v/>
      </c>
      <c r="U66" s="34"/>
      <c r="V66" s="34"/>
      <c r="W66" s="34"/>
      <c r="X66" s="32" t="str">
        <f aca="false">IF(N(IF(U66&lt;&gt;"",U66,IF(M66="",0,IFERROR(N(INDEX('Reference Data'!$J$6:$J$96,MATCH(M66,'Reference Data'!$A$6:$A$96,0))),0))))=0,"",IF(U66&lt;&gt;"",U66,IF(M66="",0,IFERROR(N(INDEX('Reference Data'!$J$6:$J$96,MATCH(M66,'Reference Data'!$A$6:$A$96,0))),0)))+IF(Settings!$B$7="Yes",IF(V66&lt;&gt;"",V66,IF(M66="",0,IFERROR(N(INDEX('Reference Data'!$K$6:$K$96,MATCH(M66,'Reference Data'!$A$6:$A$96,0))),0))),0))</f>
        <v/>
      </c>
      <c r="Y66" s="35" t="str">
        <f aca="false">IF(X66="","",IF(8*10^((Settings!$B$12-X66)/10)&gt;24,"&gt;24 h",8*10^((Settings!$B$12-X66)/10)/24))</f>
        <v/>
      </c>
      <c r="Z66" s="35" t="str">
        <f aca="false">IF(X66="","",IF(8*10^((Settings!$B$13-X66)/10)&gt;24,"&gt;24 h",8*10^((Settings!$B$13-X66)/10)/24))</f>
        <v/>
      </c>
      <c r="AA66" s="36" t="str">
        <f aca="false">IF(X66="",IF(M66="","","Not published – assume YES"),IF(X66&gt;=Settings!$B$13,"YES – must be worn",IF(X66&gt;=Settings!$B$12,"Provide – advised","Not normally needed")))</f>
        <v/>
      </c>
      <c r="AB66" s="26"/>
    </row>
    <row r="67" customFormat="false" ht="19.5" hidden="false" customHeight="true" outlineLevel="0" collapsed="false">
      <c r="A67" s="26"/>
      <c r="B67" s="26"/>
      <c r="C67" s="26"/>
      <c r="D67" s="26"/>
      <c r="E67" s="26"/>
      <c r="F67" s="26"/>
      <c r="G67" s="27"/>
      <c r="H67" s="28"/>
      <c r="I67" s="26"/>
      <c r="J67" s="26"/>
      <c r="K67" s="28"/>
      <c r="L67" s="26"/>
      <c r="M67" s="29"/>
      <c r="N67" s="30"/>
      <c r="O67" s="30"/>
      <c r="P67" s="26"/>
      <c r="Q67" s="31" t="str">
        <f aca="false">IF(N(IF(N67&lt;&gt;"",N67,IF(M67="",0,IFERROR(N(INDEX('Reference Data'!$H$6:$H$96,MATCH(M67,'Reference Data'!$A$6:$A$96,0))),0))))=0,"",ROUND((IF(N67&lt;&gt;"",N67,IF(M67="",0,IFERROR(N(INDEX('Reference Data'!$H$6:$H$96,MATCH(M67,'Reference Data'!$A$6:$A$96,0))),0)))+IF(Settings!$B$6="Yes",IF(O67&lt;&gt;"",O67,IF(M67="",0,IFERROR(N(INDEX('Reference Data'!$I$6:$I$96,MATCH(M67,'Reference Data'!$A$6:$A$96,0))),0))),0))*(1+Settings!$B$5),2))</f>
        <v/>
      </c>
      <c r="R67" s="32" t="str">
        <f aca="false">IF(Q67="","",ROUND(2*Q67^2,1))</f>
        <v/>
      </c>
      <c r="S67" s="33" t="str">
        <f aca="false">IF(Q67="","",IF(8*(Settings!$B$8/Q67)^2&gt;24,"&gt;24 h",8*(Settings!$B$8/Q67)^2/24))</f>
        <v/>
      </c>
      <c r="T67" s="33" t="str">
        <f aca="false">IF(Q67="","",IF(8*(Settings!$B$9/Q67)^2&gt;24,"&gt;24 h",8*(Settings!$B$9/Q67)^2/24))</f>
        <v/>
      </c>
      <c r="U67" s="34"/>
      <c r="V67" s="34"/>
      <c r="W67" s="34"/>
      <c r="X67" s="32" t="str">
        <f aca="false">IF(N(IF(U67&lt;&gt;"",U67,IF(M67="",0,IFERROR(N(INDEX('Reference Data'!$J$6:$J$96,MATCH(M67,'Reference Data'!$A$6:$A$96,0))),0))))=0,"",IF(U67&lt;&gt;"",U67,IF(M67="",0,IFERROR(N(INDEX('Reference Data'!$J$6:$J$96,MATCH(M67,'Reference Data'!$A$6:$A$96,0))),0)))+IF(Settings!$B$7="Yes",IF(V67&lt;&gt;"",V67,IF(M67="",0,IFERROR(N(INDEX('Reference Data'!$K$6:$K$96,MATCH(M67,'Reference Data'!$A$6:$A$96,0))),0))),0))</f>
        <v/>
      </c>
      <c r="Y67" s="35" t="str">
        <f aca="false">IF(X67="","",IF(8*10^((Settings!$B$12-X67)/10)&gt;24,"&gt;24 h",8*10^((Settings!$B$12-X67)/10)/24))</f>
        <v/>
      </c>
      <c r="Z67" s="35" t="str">
        <f aca="false">IF(X67="","",IF(8*10^((Settings!$B$13-X67)/10)&gt;24,"&gt;24 h",8*10^((Settings!$B$13-X67)/10)/24))</f>
        <v/>
      </c>
      <c r="AA67" s="36" t="str">
        <f aca="false">IF(X67="",IF(M67="","","Not published – assume YES"),IF(X67&gt;=Settings!$B$13,"YES – must be worn",IF(X67&gt;=Settings!$B$12,"Provide – advised","Not normally needed")))</f>
        <v/>
      </c>
      <c r="AB67" s="26"/>
    </row>
    <row r="68" customFormat="false" ht="19.5" hidden="false" customHeight="true" outlineLevel="0" collapsed="false">
      <c r="A68" s="26"/>
      <c r="B68" s="26"/>
      <c r="C68" s="26"/>
      <c r="D68" s="26"/>
      <c r="E68" s="26"/>
      <c r="F68" s="26"/>
      <c r="G68" s="27"/>
      <c r="H68" s="28"/>
      <c r="I68" s="26"/>
      <c r="J68" s="26"/>
      <c r="K68" s="28"/>
      <c r="L68" s="26"/>
      <c r="M68" s="29"/>
      <c r="N68" s="30"/>
      <c r="O68" s="30"/>
      <c r="P68" s="26"/>
      <c r="Q68" s="31" t="str">
        <f aca="false">IF(N(IF(N68&lt;&gt;"",N68,IF(M68="",0,IFERROR(N(INDEX('Reference Data'!$H$6:$H$96,MATCH(M68,'Reference Data'!$A$6:$A$96,0))),0))))=0,"",ROUND((IF(N68&lt;&gt;"",N68,IF(M68="",0,IFERROR(N(INDEX('Reference Data'!$H$6:$H$96,MATCH(M68,'Reference Data'!$A$6:$A$96,0))),0)))+IF(Settings!$B$6="Yes",IF(O68&lt;&gt;"",O68,IF(M68="",0,IFERROR(N(INDEX('Reference Data'!$I$6:$I$96,MATCH(M68,'Reference Data'!$A$6:$A$96,0))),0))),0))*(1+Settings!$B$5),2))</f>
        <v/>
      </c>
      <c r="R68" s="32" t="str">
        <f aca="false">IF(Q68="","",ROUND(2*Q68^2,1))</f>
        <v/>
      </c>
      <c r="S68" s="33" t="str">
        <f aca="false">IF(Q68="","",IF(8*(Settings!$B$8/Q68)^2&gt;24,"&gt;24 h",8*(Settings!$B$8/Q68)^2/24))</f>
        <v/>
      </c>
      <c r="T68" s="33" t="str">
        <f aca="false">IF(Q68="","",IF(8*(Settings!$B$9/Q68)^2&gt;24,"&gt;24 h",8*(Settings!$B$9/Q68)^2/24))</f>
        <v/>
      </c>
      <c r="U68" s="34"/>
      <c r="V68" s="34"/>
      <c r="W68" s="34"/>
      <c r="X68" s="32" t="str">
        <f aca="false">IF(N(IF(U68&lt;&gt;"",U68,IF(M68="",0,IFERROR(N(INDEX('Reference Data'!$J$6:$J$96,MATCH(M68,'Reference Data'!$A$6:$A$96,0))),0))))=0,"",IF(U68&lt;&gt;"",U68,IF(M68="",0,IFERROR(N(INDEX('Reference Data'!$J$6:$J$96,MATCH(M68,'Reference Data'!$A$6:$A$96,0))),0)))+IF(Settings!$B$7="Yes",IF(V68&lt;&gt;"",V68,IF(M68="",0,IFERROR(N(INDEX('Reference Data'!$K$6:$K$96,MATCH(M68,'Reference Data'!$A$6:$A$96,0))),0))),0))</f>
        <v/>
      </c>
      <c r="Y68" s="35" t="str">
        <f aca="false">IF(X68="","",IF(8*10^((Settings!$B$12-X68)/10)&gt;24,"&gt;24 h",8*10^((Settings!$B$12-X68)/10)/24))</f>
        <v/>
      </c>
      <c r="Z68" s="35" t="str">
        <f aca="false">IF(X68="","",IF(8*10^((Settings!$B$13-X68)/10)&gt;24,"&gt;24 h",8*10^((Settings!$B$13-X68)/10)/24))</f>
        <v/>
      </c>
      <c r="AA68" s="36" t="str">
        <f aca="false">IF(X68="",IF(M68="","","Not published – assume YES"),IF(X68&gt;=Settings!$B$13,"YES – must be worn",IF(X68&gt;=Settings!$B$12,"Provide – advised","Not normally needed")))</f>
        <v/>
      </c>
      <c r="AB68" s="26"/>
    </row>
    <row r="69" customFormat="false" ht="19.5" hidden="false" customHeight="true" outlineLevel="0" collapsed="false">
      <c r="A69" s="26"/>
      <c r="B69" s="26"/>
      <c r="C69" s="26"/>
      <c r="D69" s="26"/>
      <c r="E69" s="26"/>
      <c r="F69" s="26"/>
      <c r="G69" s="27"/>
      <c r="H69" s="28"/>
      <c r="I69" s="26"/>
      <c r="J69" s="26"/>
      <c r="K69" s="28"/>
      <c r="L69" s="26"/>
      <c r="M69" s="29"/>
      <c r="N69" s="30"/>
      <c r="O69" s="30"/>
      <c r="P69" s="26"/>
      <c r="Q69" s="31" t="str">
        <f aca="false">IF(N(IF(N69&lt;&gt;"",N69,IF(M69="",0,IFERROR(N(INDEX('Reference Data'!$H$6:$H$96,MATCH(M69,'Reference Data'!$A$6:$A$96,0))),0))))=0,"",ROUND((IF(N69&lt;&gt;"",N69,IF(M69="",0,IFERROR(N(INDEX('Reference Data'!$H$6:$H$96,MATCH(M69,'Reference Data'!$A$6:$A$96,0))),0)))+IF(Settings!$B$6="Yes",IF(O69&lt;&gt;"",O69,IF(M69="",0,IFERROR(N(INDEX('Reference Data'!$I$6:$I$96,MATCH(M69,'Reference Data'!$A$6:$A$96,0))),0))),0))*(1+Settings!$B$5),2))</f>
        <v/>
      </c>
      <c r="R69" s="32" t="str">
        <f aca="false">IF(Q69="","",ROUND(2*Q69^2,1))</f>
        <v/>
      </c>
      <c r="S69" s="33" t="str">
        <f aca="false">IF(Q69="","",IF(8*(Settings!$B$8/Q69)^2&gt;24,"&gt;24 h",8*(Settings!$B$8/Q69)^2/24))</f>
        <v/>
      </c>
      <c r="T69" s="33" t="str">
        <f aca="false">IF(Q69="","",IF(8*(Settings!$B$9/Q69)^2&gt;24,"&gt;24 h",8*(Settings!$B$9/Q69)^2/24))</f>
        <v/>
      </c>
      <c r="U69" s="34"/>
      <c r="V69" s="34"/>
      <c r="W69" s="34"/>
      <c r="X69" s="32" t="str">
        <f aca="false">IF(N(IF(U69&lt;&gt;"",U69,IF(M69="",0,IFERROR(N(INDEX('Reference Data'!$J$6:$J$96,MATCH(M69,'Reference Data'!$A$6:$A$96,0))),0))))=0,"",IF(U69&lt;&gt;"",U69,IF(M69="",0,IFERROR(N(INDEX('Reference Data'!$J$6:$J$96,MATCH(M69,'Reference Data'!$A$6:$A$96,0))),0)))+IF(Settings!$B$7="Yes",IF(V69&lt;&gt;"",V69,IF(M69="",0,IFERROR(N(INDEX('Reference Data'!$K$6:$K$96,MATCH(M69,'Reference Data'!$A$6:$A$96,0))),0))),0))</f>
        <v/>
      </c>
      <c r="Y69" s="35" t="str">
        <f aca="false">IF(X69="","",IF(8*10^((Settings!$B$12-X69)/10)&gt;24,"&gt;24 h",8*10^((Settings!$B$12-X69)/10)/24))</f>
        <v/>
      </c>
      <c r="Z69" s="35" t="str">
        <f aca="false">IF(X69="","",IF(8*10^((Settings!$B$13-X69)/10)&gt;24,"&gt;24 h",8*10^((Settings!$B$13-X69)/10)/24))</f>
        <v/>
      </c>
      <c r="AA69" s="36" t="str">
        <f aca="false">IF(X69="",IF(M69="","","Not published – assume YES"),IF(X69&gt;=Settings!$B$13,"YES – must be worn",IF(X69&gt;=Settings!$B$12,"Provide – advised","Not normally needed")))</f>
        <v/>
      </c>
      <c r="AB69" s="26"/>
    </row>
    <row r="70" customFormat="false" ht="19.5" hidden="false" customHeight="true" outlineLevel="0" collapsed="false">
      <c r="A70" s="26"/>
      <c r="B70" s="26"/>
      <c r="C70" s="26"/>
      <c r="D70" s="26"/>
      <c r="E70" s="26"/>
      <c r="F70" s="26"/>
      <c r="G70" s="27"/>
      <c r="H70" s="28"/>
      <c r="I70" s="26"/>
      <c r="J70" s="26"/>
      <c r="K70" s="28"/>
      <c r="L70" s="26"/>
      <c r="M70" s="29"/>
      <c r="N70" s="30"/>
      <c r="O70" s="30"/>
      <c r="P70" s="26"/>
      <c r="Q70" s="31" t="str">
        <f aca="false">IF(N(IF(N70&lt;&gt;"",N70,IF(M70="",0,IFERROR(N(INDEX('Reference Data'!$H$6:$H$96,MATCH(M70,'Reference Data'!$A$6:$A$96,0))),0))))=0,"",ROUND((IF(N70&lt;&gt;"",N70,IF(M70="",0,IFERROR(N(INDEX('Reference Data'!$H$6:$H$96,MATCH(M70,'Reference Data'!$A$6:$A$96,0))),0)))+IF(Settings!$B$6="Yes",IF(O70&lt;&gt;"",O70,IF(M70="",0,IFERROR(N(INDEX('Reference Data'!$I$6:$I$96,MATCH(M70,'Reference Data'!$A$6:$A$96,0))),0))),0))*(1+Settings!$B$5),2))</f>
        <v/>
      </c>
      <c r="R70" s="32" t="str">
        <f aca="false">IF(Q70="","",ROUND(2*Q70^2,1))</f>
        <v/>
      </c>
      <c r="S70" s="33" t="str">
        <f aca="false">IF(Q70="","",IF(8*(Settings!$B$8/Q70)^2&gt;24,"&gt;24 h",8*(Settings!$B$8/Q70)^2/24))</f>
        <v/>
      </c>
      <c r="T70" s="33" t="str">
        <f aca="false">IF(Q70="","",IF(8*(Settings!$B$9/Q70)^2&gt;24,"&gt;24 h",8*(Settings!$B$9/Q70)^2/24))</f>
        <v/>
      </c>
      <c r="U70" s="34"/>
      <c r="V70" s="34"/>
      <c r="W70" s="34"/>
      <c r="X70" s="32" t="str">
        <f aca="false">IF(N(IF(U70&lt;&gt;"",U70,IF(M70="",0,IFERROR(N(INDEX('Reference Data'!$J$6:$J$96,MATCH(M70,'Reference Data'!$A$6:$A$96,0))),0))))=0,"",IF(U70&lt;&gt;"",U70,IF(M70="",0,IFERROR(N(INDEX('Reference Data'!$J$6:$J$96,MATCH(M70,'Reference Data'!$A$6:$A$96,0))),0)))+IF(Settings!$B$7="Yes",IF(V70&lt;&gt;"",V70,IF(M70="",0,IFERROR(N(INDEX('Reference Data'!$K$6:$K$96,MATCH(M70,'Reference Data'!$A$6:$A$96,0))),0))),0))</f>
        <v/>
      </c>
      <c r="Y70" s="35" t="str">
        <f aca="false">IF(X70="","",IF(8*10^((Settings!$B$12-X70)/10)&gt;24,"&gt;24 h",8*10^((Settings!$B$12-X70)/10)/24))</f>
        <v/>
      </c>
      <c r="Z70" s="35" t="str">
        <f aca="false">IF(X70="","",IF(8*10^((Settings!$B$13-X70)/10)&gt;24,"&gt;24 h",8*10^((Settings!$B$13-X70)/10)/24))</f>
        <v/>
      </c>
      <c r="AA70" s="36" t="str">
        <f aca="false">IF(X70="",IF(M70="","","Not published – assume YES"),IF(X70&gt;=Settings!$B$13,"YES – must be worn",IF(X70&gt;=Settings!$B$12,"Provide – advised","Not normally needed")))</f>
        <v/>
      </c>
      <c r="AB70" s="26"/>
    </row>
    <row r="71" customFormat="false" ht="19.5" hidden="false" customHeight="true" outlineLevel="0" collapsed="false">
      <c r="A71" s="26"/>
      <c r="B71" s="26"/>
      <c r="C71" s="26"/>
      <c r="D71" s="26"/>
      <c r="E71" s="26"/>
      <c r="F71" s="26"/>
      <c r="G71" s="27"/>
      <c r="H71" s="28"/>
      <c r="I71" s="26"/>
      <c r="J71" s="26"/>
      <c r="K71" s="28"/>
      <c r="L71" s="26"/>
      <c r="M71" s="29"/>
      <c r="N71" s="30"/>
      <c r="O71" s="30"/>
      <c r="P71" s="26"/>
      <c r="Q71" s="31" t="str">
        <f aca="false">IF(N(IF(N71&lt;&gt;"",N71,IF(M71="",0,IFERROR(N(INDEX('Reference Data'!$H$6:$H$96,MATCH(M71,'Reference Data'!$A$6:$A$96,0))),0))))=0,"",ROUND((IF(N71&lt;&gt;"",N71,IF(M71="",0,IFERROR(N(INDEX('Reference Data'!$H$6:$H$96,MATCH(M71,'Reference Data'!$A$6:$A$96,0))),0)))+IF(Settings!$B$6="Yes",IF(O71&lt;&gt;"",O71,IF(M71="",0,IFERROR(N(INDEX('Reference Data'!$I$6:$I$96,MATCH(M71,'Reference Data'!$A$6:$A$96,0))),0))),0))*(1+Settings!$B$5),2))</f>
        <v/>
      </c>
      <c r="R71" s="32" t="str">
        <f aca="false">IF(Q71="","",ROUND(2*Q71^2,1))</f>
        <v/>
      </c>
      <c r="S71" s="33" t="str">
        <f aca="false">IF(Q71="","",IF(8*(Settings!$B$8/Q71)^2&gt;24,"&gt;24 h",8*(Settings!$B$8/Q71)^2/24))</f>
        <v/>
      </c>
      <c r="T71" s="33" t="str">
        <f aca="false">IF(Q71="","",IF(8*(Settings!$B$9/Q71)^2&gt;24,"&gt;24 h",8*(Settings!$B$9/Q71)^2/24))</f>
        <v/>
      </c>
      <c r="U71" s="34"/>
      <c r="V71" s="34"/>
      <c r="W71" s="34"/>
      <c r="X71" s="32" t="str">
        <f aca="false">IF(N(IF(U71&lt;&gt;"",U71,IF(M71="",0,IFERROR(N(INDEX('Reference Data'!$J$6:$J$96,MATCH(M71,'Reference Data'!$A$6:$A$96,0))),0))))=0,"",IF(U71&lt;&gt;"",U71,IF(M71="",0,IFERROR(N(INDEX('Reference Data'!$J$6:$J$96,MATCH(M71,'Reference Data'!$A$6:$A$96,0))),0)))+IF(Settings!$B$7="Yes",IF(V71&lt;&gt;"",V71,IF(M71="",0,IFERROR(N(INDEX('Reference Data'!$K$6:$K$96,MATCH(M71,'Reference Data'!$A$6:$A$96,0))),0))),0))</f>
        <v/>
      </c>
      <c r="Y71" s="35" t="str">
        <f aca="false">IF(X71="","",IF(8*10^((Settings!$B$12-X71)/10)&gt;24,"&gt;24 h",8*10^((Settings!$B$12-X71)/10)/24))</f>
        <v/>
      </c>
      <c r="Z71" s="35" t="str">
        <f aca="false">IF(X71="","",IF(8*10^((Settings!$B$13-X71)/10)&gt;24,"&gt;24 h",8*10^((Settings!$B$13-X71)/10)/24))</f>
        <v/>
      </c>
      <c r="AA71" s="36" t="str">
        <f aca="false">IF(X71="",IF(M71="","","Not published – assume YES"),IF(X71&gt;=Settings!$B$13,"YES – must be worn",IF(X71&gt;=Settings!$B$12,"Provide – advised","Not normally needed")))</f>
        <v/>
      </c>
      <c r="AB71" s="26"/>
    </row>
    <row r="72" customFormat="false" ht="19.5" hidden="false" customHeight="true" outlineLevel="0" collapsed="false">
      <c r="A72" s="26"/>
      <c r="B72" s="26"/>
      <c r="C72" s="26"/>
      <c r="D72" s="26"/>
      <c r="E72" s="26"/>
      <c r="F72" s="26"/>
      <c r="G72" s="27"/>
      <c r="H72" s="28"/>
      <c r="I72" s="26"/>
      <c r="J72" s="26"/>
      <c r="K72" s="28"/>
      <c r="L72" s="26"/>
      <c r="M72" s="29"/>
      <c r="N72" s="30"/>
      <c r="O72" s="30"/>
      <c r="P72" s="26"/>
      <c r="Q72" s="31" t="str">
        <f aca="false">IF(N(IF(N72&lt;&gt;"",N72,IF(M72="",0,IFERROR(N(INDEX('Reference Data'!$H$6:$H$96,MATCH(M72,'Reference Data'!$A$6:$A$96,0))),0))))=0,"",ROUND((IF(N72&lt;&gt;"",N72,IF(M72="",0,IFERROR(N(INDEX('Reference Data'!$H$6:$H$96,MATCH(M72,'Reference Data'!$A$6:$A$96,0))),0)))+IF(Settings!$B$6="Yes",IF(O72&lt;&gt;"",O72,IF(M72="",0,IFERROR(N(INDEX('Reference Data'!$I$6:$I$96,MATCH(M72,'Reference Data'!$A$6:$A$96,0))),0))),0))*(1+Settings!$B$5),2))</f>
        <v/>
      </c>
      <c r="R72" s="32" t="str">
        <f aca="false">IF(Q72="","",ROUND(2*Q72^2,1))</f>
        <v/>
      </c>
      <c r="S72" s="33" t="str">
        <f aca="false">IF(Q72="","",IF(8*(Settings!$B$8/Q72)^2&gt;24,"&gt;24 h",8*(Settings!$B$8/Q72)^2/24))</f>
        <v/>
      </c>
      <c r="T72" s="33" t="str">
        <f aca="false">IF(Q72="","",IF(8*(Settings!$B$9/Q72)^2&gt;24,"&gt;24 h",8*(Settings!$B$9/Q72)^2/24))</f>
        <v/>
      </c>
      <c r="U72" s="34"/>
      <c r="V72" s="34"/>
      <c r="W72" s="34"/>
      <c r="X72" s="32" t="str">
        <f aca="false">IF(N(IF(U72&lt;&gt;"",U72,IF(M72="",0,IFERROR(N(INDEX('Reference Data'!$J$6:$J$96,MATCH(M72,'Reference Data'!$A$6:$A$96,0))),0))))=0,"",IF(U72&lt;&gt;"",U72,IF(M72="",0,IFERROR(N(INDEX('Reference Data'!$J$6:$J$96,MATCH(M72,'Reference Data'!$A$6:$A$96,0))),0)))+IF(Settings!$B$7="Yes",IF(V72&lt;&gt;"",V72,IF(M72="",0,IFERROR(N(INDEX('Reference Data'!$K$6:$K$96,MATCH(M72,'Reference Data'!$A$6:$A$96,0))),0))),0))</f>
        <v/>
      </c>
      <c r="Y72" s="35" t="str">
        <f aca="false">IF(X72="","",IF(8*10^((Settings!$B$12-X72)/10)&gt;24,"&gt;24 h",8*10^((Settings!$B$12-X72)/10)/24))</f>
        <v/>
      </c>
      <c r="Z72" s="35" t="str">
        <f aca="false">IF(X72="","",IF(8*10^((Settings!$B$13-X72)/10)&gt;24,"&gt;24 h",8*10^((Settings!$B$13-X72)/10)/24))</f>
        <v/>
      </c>
      <c r="AA72" s="36" t="str">
        <f aca="false">IF(X72="",IF(M72="","","Not published – assume YES"),IF(X72&gt;=Settings!$B$13,"YES – must be worn",IF(X72&gt;=Settings!$B$12,"Provide – advised","Not normally needed")))</f>
        <v/>
      </c>
      <c r="AB72" s="26"/>
    </row>
    <row r="73" customFormat="false" ht="19.5" hidden="false" customHeight="true" outlineLevel="0" collapsed="false">
      <c r="A73" s="26"/>
      <c r="B73" s="26"/>
      <c r="C73" s="26"/>
      <c r="D73" s="26"/>
      <c r="E73" s="26"/>
      <c r="F73" s="26"/>
      <c r="G73" s="27"/>
      <c r="H73" s="28"/>
      <c r="I73" s="26"/>
      <c r="J73" s="26"/>
      <c r="K73" s="28"/>
      <c r="L73" s="26"/>
      <c r="M73" s="29"/>
      <c r="N73" s="30"/>
      <c r="O73" s="30"/>
      <c r="P73" s="26"/>
      <c r="Q73" s="31" t="str">
        <f aca="false">IF(N(IF(N73&lt;&gt;"",N73,IF(M73="",0,IFERROR(N(INDEX('Reference Data'!$H$6:$H$96,MATCH(M73,'Reference Data'!$A$6:$A$96,0))),0))))=0,"",ROUND((IF(N73&lt;&gt;"",N73,IF(M73="",0,IFERROR(N(INDEX('Reference Data'!$H$6:$H$96,MATCH(M73,'Reference Data'!$A$6:$A$96,0))),0)))+IF(Settings!$B$6="Yes",IF(O73&lt;&gt;"",O73,IF(M73="",0,IFERROR(N(INDEX('Reference Data'!$I$6:$I$96,MATCH(M73,'Reference Data'!$A$6:$A$96,0))),0))),0))*(1+Settings!$B$5),2))</f>
        <v/>
      </c>
      <c r="R73" s="32" t="str">
        <f aca="false">IF(Q73="","",ROUND(2*Q73^2,1))</f>
        <v/>
      </c>
      <c r="S73" s="33" t="str">
        <f aca="false">IF(Q73="","",IF(8*(Settings!$B$8/Q73)^2&gt;24,"&gt;24 h",8*(Settings!$B$8/Q73)^2/24))</f>
        <v/>
      </c>
      <c r="T73" s="33" t="str">
        <f aca="false">IF(Q73="","",IF(8*(Settings!$B$9/Q73)^2&gt;24,"&gt;24 h",8*(Settings!$B$9/Q73)^2/24))</f>
        <v/>
      </c>
      <c r="U73" s="34"/>
      <c r="V73" s="34"/>
      <c r="W73" s="34"/>
      <c r="X73" s="32" t="str">
        <f aca="false">IF(N(IF(U73&lt;&gt;"",U73,IF(M73="",0,IFERROR(N(INDEX('Reference Data'!$J$6:$J$96,MATCH(M73,'Reference Data'!$A$6:$A$96,0))),0))))=0,"",IF(U73&lt;&gt;"",U73,IF(M73="",0,IFERROR(N(INDEX('Reference Data'!$J$6:$J$96,MATCH(M73,'Reference Data'!$A$6:$A$96,0))),0)))+IF(Settings!$B$7="Yes",IF(V73&lt;&gt;"",V73,IF(M73="",0,IFERROR(N(INDEX('Reference Data'!$K$6:$K$96,MATCH(M73,'Reference Data'!$A$6:$A$96,0))),0))),0))</f>
        <v/>
      </c>
      <c r="Y73" s="35" t="str">
        <f aca="false">IF(X73="","",IF(8*10^((Settings!$B$12-X73)/10)&gt;24,"&gt;24 h",8*10^((Settings!$B$12-X73)/10)/24))</f>
        <v/>
      </c>
      <c r="Z73" s="35" t="str">
        <f aca="false">IF(X73="","",IF(8*10^((Settings!$B$13-X73)/10)&gt;24,"&gt;24 h",8*10^((Settings!$B$13-X73)/10)/24))</f>
        <v/>
      </c>
      <c r="AA73" s="36" t="str">
        <f aca="false">IF(X73="",IF(M73="","","Not published – assume YES"),IF(X73&gt;=Settings!$B$13,"YES – must be worn",IF(X73&gt;=Settings!$B$12,"Provide – advised","Not normally needed")))</f>
        <v/>
      </c>
      <c r="AB73" s="26"/>
    </row>
    <row r="74" customFormat="false" ht="19.5" hidden="false" customHeight="true" outlineLevel="0" collapsed="false">
      <c r="A74" s="26"/>
      <c r="B74" s="26"/>
      <c r="C74" s="26"/>
      <c r="D74" s="26"/>
      <c r="E74" s="26"/>
      <c r="F74" s="26"/>
      <c r="G74" s="27"/>
      <c r="H74" s="28"/>
      <c r="I74" s="26"/>
      <c r="J74" s="26"/>
      <c r="K74" s="28"/>
      <c r="L74" s="26"/>
      <c r="M74" s="29"/>
      <c r="N74" s="30"/>
      <c r="O74" s="30"/>
      <c r="P74" s="26"/>
      <c r="Q74" s="31" t="str">
        <f aca="false">IF(N(IF(N74&lt;&gt;"",N74,IF(M74="",0,IFERROR(N(INDEX('Reference Data'!$H$6:$H$96,MATCH(M74,'Reference Data'!$A$6:$A$96,0))),0))))=0,"",ROUND((IF(N74&lt;&gt;"",N74,IF(M74="",0,IFERROR(N(INDEX('Reference Data'!$H$6:$H$96,MATCH(M74,'Reference Data'!$A$6:$A$96,0))),0)))+IF(Settings!$B$6="Yes",IF(O74&lt;&gt;"",O74,IF(M74="",0,IFERROR(N(INDEX('Reference Data'!$I$6:$I$96,MATCH(M74,'Reference Data'!$A$6:$A$96,0))),0))),0))*(1+Settings!$B$5),2))</f>
        <v/>
      </c>
      <c r="R74" s="32" t="str">
        <f aca="false">IF(Q74="","",ROUND(2*Q74^2,1))</f>
        <v/>
      </c>
      <c r="S74" s="33" t="str">
        <f aca="false">IF(Q74="","",IF(8*(Settings!$B$8/Q74)^2&gt;24,"&gt;24 h",8*(Settings!$B$8/Q74)^2/24))</f>
        <v/>
      </c>
      <c r="T74" s="33" t="str">
        <f aca="false">IF(Q74="","",IF(8*(Settings!$B$9/Q74)^2&gt;24,"&gt;24 h",8*(Settings!$B$9/Q74)^2/24))</f>
        <v/>
      </c>
      <c r="U74" s="34"/>
      <c r="V74" s="34"/>
      <c r="W74" s="34"/>
      <c r="X74" s="32" t="str">
        <f aca="false">IF(N(IF(U74&lt;&gt;"",U74,IF(M74="",0,IFERROR(N(INDEX('Reference Data'!$J$6:$J$96,MATCH(M74,'Reference Data'!$A$6:$A$96,0))),0))))=0,"",IF(U74&lt;&gt;"",U74,IF(M74="",0,IFERROR(N(INDEX('Reference Data'!$J$6:$J$96,MATCH(M74,'Reference Data'!$A$6:$A$96,0))),0)))+IF(Settings!$B$7="Yes",IF(V74&lt;&gt;"",V74,IF(M74="",0,IFERROR(N(INDEX('Reference Data'!$K$6:$K$96,MATCH(M74,'Reference Data'!$A$6:$A$96,0))),0))),0))</f>
        <v/>
      </c>
      <c r="Y74" s="35" t="str">
        <f aca="false">IF(X74="","",IF(8*10^((Settings!$B$12-X74)/10)&gt;24,"&gt;24 h",8*10^((Settings!$B$12-X74)/10)/24))</f>
        <v/>
      </c>
      <c r="Z74" s="35" t="str">
        <f aca="false">IF(X74="","",IF(8*10^((Settings!$B$13-X74)/10)&gt;24,"&gt;24 h",8*10^((Settings!$B$13-X74)/10)/24))</f>
        <v/>
      </c>
      <c r="AA74" s="36" t="str">
        <f aca="false">IF(X74="",IF(M74="","","Not published – assume YES"),IF(X74&gt;=Settings!$B$13,"YES – must be worn",IF(X74&gt;=Settings!$B$12,"Provide – advised","Not normally needed")))</f>
        <v/>
      </c>
      <c r="AB74" s="26"/>
    </row>
    <row r="75" customFormat="false" ht="19.5" hidden="false" customHeight="true" outlineLevel="0" collapsed="false">
      <c r="A75" s="26"/>
      <c r="B75" s="26"/>
      <c r="C75" s="26"/>
      <c r="D75" s="26"/>
      <c r="E75" s="26"/>
      <c r="F75" s="26"/>
      <c r="G75" s="27"/>
      <c r="H75" s="28"/>
      <c r="I75" s="26"/>
      <c r="J75" s="26"/>
      <c r="K75" s="28"/>
      <c r="L75" s="26"/>
      <c r="M75" s="29"/>
      <c r="N75" s="30"/>
      <c r="O75" s="30"/>
      <c r="P75" s="26"/>
      <c r="Q75" s="31" t="str">
        <f aca="false">IF(N(IF(N75&lt;&gt;"",N75,IF(M75="",0,IFERROR(N(INDEX('Reference Data'!$H$6:$H$96,MATCH(M75,'Reference Data'!$A$6:$A$96,0))),0))))=0,"",ROUND((IF(N75&lt;&gt;"",N75,IF(M75="",0,IFERROR(N(INDEX('Reference Data'!$H$6:$H$96,MATCH(M75,'Reference Data'!$A$6:$A$96,0))),0)))+IF(Settings!$B$6="Yes",IF(O75&lt;&gt;"",O75,IF(M75="",0,IFERROR(N(INDEX('Reference Data'!$I$6:$I$96,MATCH(M75,'Reference Data'!$A$6:$A$96,0))),0))),0))*(1+Settings!$B$5),2))</f>
        <v/>
      </c>
      <c r="R75" s="32" t="str">
        <f aca="false">IF(Q75="","",ROUND(2*Q75^2,1))</f>
        <v/>
      </c>
      <c r="S75" s="33" t="str">
        <f aca="false">IF(Q75="","",IF(8*(Settings!$B$8/Q75)^2&gt;24,"&gt;24 h",8*(Settings!$B$8/Q75)^2/24))</f>
        <v/>
      </c>
      <c r="T75" s="33" t="str">
        <f aca="false">IF(Q75="","",IF(8*(Settings!$B$9/Q75)^2&gt;24,"&gt;24 h",8*(Settings!$B$9/Q75)^2/24))</f>
        <v/>
      </c>
      <c r="U75" s="34"/>
      <c r="V75" s="34"/>
      <c r="W75" s="34"/>
      <c r="X75" s="32" t="str">
        <f aca="false">IF(N(IF(U75&lt;&gt;"",U75,IF(M75="",0,IFERROR(N(INDEX('Reference Data'!$J$6:$J$96,MATCH(M75,'Reference Data'!$A$6:$A$96,0))),0))))=0,"",IF(U75&lt;&gt;"",U75,IF(M75="",0,IFERROR(N(INDEX('Reference Data'!$J$6:$J$96,MATCH(M75,'Reference Data'!$A$6:$A$96,0))),0)))+IF(Settings!$B$7="Yes",IF(V75&lt;&gt;"",V75,IF(M75="",0,IFERROR(N(INDEX('Reference Data'!$K$6:$K$96,MATCH(M75,'Reference Data'!$A$6:$A$96,0))),0))),0))</f>
        <v/>
      </c>
      <c r="Y75" s="35" t="str">
        <f aca="false">IF(X75="","",IF(8*10^((Settings!$B$12-X75)/10)&gt;24,"&gt;24 h",8*10^((Settings!$B$12-X75)/10)/24))</f>
        <v/>
      </c>
      <c r="Z75" s="35" t="str">
        <f aca="false">IF(X75="","",IF(8*10^((Settings!$B$13-X75)/10)&gt;24,"&gt;24 h",8*10^((Settings!$B$13-X75)/10)/24))</f>
        <v/>
      </c>
      <c r="AA75" s="36" t="str">
        <f aca="false">IF(X75="",IF(M75="","","Not published – assume YES"),IF(X75&gt;=Settings!$B$13,"YES – must be worn",IF(X75&gt;=Settings!$B$12,"Provide – advised","Not normally needed")))</f>
        <v/>
      </c>
      <c r="AB75" s="26"/>
    </row>
    <row r="76" customFormat="false" ht="19.5" hidden="false" customHeight="true" outlineLevel="0" collapsed="false">
      <c r="A76" s="26"/>
      <c r="B76" s="26"/>
      <c r="C76" s="26"/>
      <c r="D76" s="26"/>
      <c r="E76" s="26"/>
      <c r="F76" s="26"/>
      <c r="G76" s="27"/>
      <c r="H76" s="28"/>
      <c r="I76" s="26"/>
      <c r="J76" s="26"/>
      <c r="K76" s="28"/>
      <c r="L76" s="26"/>
      <c r="M76" s="29"/>
      <c r="N76" s="30"/>
      <c r="O76" s="30"/>
      <c r="P76" s="26"/>
      <c r="Q76" s="31" t="str">
        <f aca="false">IF(N(IF(N76&lt;&gt;"",N76,IF(M76="",0,IFERROR(N(INDEX('Reference Data'!$H$6:$H$96,MATCH(M76,'Reference Data'!$A$6:$A$96,0))),0))))=0,"",ROUND((IF(N76&lt;&gt;"",N76,IF(M76="",0,IFERROR(N(INDEX('Reference Data'!$H$6:$H$96,MATCH(M76,'Reference Data'!$A$6:$A$96,0))),0)))+IF(Settings!$B$6="Yes",IF(O76&lt;&gt;"",O76,IF(M76="",0,IFERROR(N(INDEX('Reference Data'!$I$6:$I$96,MATCH(M76,'Reference Data'!$A$6:$A$96,0))),0))),0))*(1+Settings!$B$5),2))</f>
        <v/>
      </c>
      <c r="R76" s="32" t="str">
        <f aca="false">IF(Q76="","",ROUND(2*Q76^2,1))</f>
        <v/>
      </c>
      <c r="S76" s="33" t="str">
        <f aca="false">IF(Q76="","",IF(8*(Settings!$B$8/Q76)^2&gt;24,"&gt;24 h",8*(Settings!$B$8/Q76)^2/24))</f>
        <v/>
      </c>
      <c r="T76" s="33" t="str">
        <f aca="false">IF(Q76="","",IF(8*(Settings!$B$9/Q76)^2&gt;24,"&gt;24 h",8*(Settings!$B$9/Q76)^2/24))</f>
        <v/>
      </c>
      <c r="U76" s="34"/>
      <c r="V76" s="34"/>
      <c r="W76" s="34"/>
      <c r="X76" s="32" t="str">
        <f aca="false">IF(N(IF(U76&lt;&gt;"",U76,IF(M76="",0,IFERROR(N(INDEX('Reference Data'!$J$6:$J$96,MATCH(M76,'Reference Data'!$A$6:$A$96,0))),0))))=0,"",IF(U76&lt;&gt;"",U76,IF(M76="",0,IFERROR(N(INDEX('Reference Data'!$J$6:$J$96,MATCH(M76,'Reference Data'!$A$6:$A$96,0))),0)))+IF(Settings!$B$7="Yes",IF(V76&lt;&gt;"",V76,IF(M76="",0,IFERROR(N(INDEX('Reference Data'!$K$6:$K$96,MATCH(M76,'Reference Data'!$A$6:$A$96,0))),0))),0))</f>
        <v/>
      </c>
      <c r="Y76" s="35" t="str">
        <f aca="false">IF(X76="","",IF(8*10^((Settings!$B$12-X76)/10)&gt;24,"&gt;24 h",8*10^((Settings!$B$12-X76)/10)/24))</f>
        <v/>
      </c>
      <c r="Z76" s="35" t="str">
        <f aca="false">IF(X76="","",IF(8*10^((Settings!$B$13-X76)/10)&gt;24,"&gt;24 h",8*10^((Settings!$B$13-X76)/10)/24))</f>
        <v/>
      </c>
      <c r="AA76" s="36" t="str">
        <f aca="false">IF(X76="",IF(M76="","","Not published – assume YES"),IF(X76&gt;=Settings!$B$13,"YES – must be worn",IF(X76&gt;=Settings!$B$12,"Provide – advised","Not normally needed")))</f>
        <v/>
      </c>
      <c r="AB76" s="26"/>
    </row>
    <row r="77" customFormat="false" ht="19.5" hidden="false" customHeight="true" outlineLevel="0" collapsed="false">
      <c r="A77" s="26"/>
      <c r="B77" s="26"/>
      <c r="C77" s="26"/>
      <c r="D77" s="26"/>
      <c r="E77" s="26"/>
      <c r="F77" s="26"/>
      <c r="G77" s="27"/>
      <c r="H77" s="28"/>
      <c r="I77" s="26"/>
      <c r="J77" s="26"/>
      <c r="K77" s="28"/>
      <c r="L77" s="26"/>
      <c r="M77" s="29"/>
      <c r="N77" s="30"/>
      <c r="O77" s="30"/>
      <c r="P77" s="26"/>
      <c r="Q77" s="31" t="str">
        <f aca="false">IF(N(IF(N77&lt;&gt;"",N77,IF(M77="",0,IFERROR(N(INDEX('Reference Data'!$H$6:$H$96,MATCH(M77,'Reference Data'!$A$6:$A$96,0))),0))))=0,"",ROUND((IF(N77&lt;&gt;"",N77,IF(M77="",0,IFERROR(N(INDEX('Reference Data'!$H$6:$H$96,MATCH(M77,'Reference Data'!$A$6:$A$96,0))),0)))+IF(Settings!$B$6="Yes",IF(O77&lt;&gt;"",O77,IF(M77="",0,IFERROR(N(INDEX('Reference Data'!$I$6:$I$96,MATCH(M77,'Reference Data'!$A$6:$A$96,0))),0))),0))*(1+Settings!$B$5),2))</f>
        <v/>
      </c>
      <c r="R77" s="32" t="str">
        <f aca="false">IF(Q77="","",ROUND(2*Q77^2,1))</f>
        <v/>
      </c>
      <c r="S77" s="33" t="str">
        <f aca="false">IF(Q77="","",IF(8*(Settings!$B$8/Q77)^2&gt;24,"&gt;24 h",8*(Settings!$B$8/Q77)^2/24))</f>
        <v/>
      </c>
      <c r="T77" s="33" t="str">
        <f aca="false">IF(Q77="","",IF(8*(Settings!$B$9/Q77)^2&gt;24,"&gt;24 h",8*(Settings!$B$9/Q77)^2/24))</f>
        <v/>
      </c>
      <c r="U77" s="34"/>
      <c r="V77" s="34"/>
      <c r="W77" s="34"/>
      <c r="X77" s="32" t="str">
        <f aca="false">IF(N(IF(U77&lt;&gt;"",U77,IF(M77="",0,IFERROR(N(INDEX('Reference Data'!$J$6:$J$96,MATCH(M77,'Reference Data'!$A$6:$A$96,0))),0))))=0,"",IF(U77&lt;&gt;"",U77,IF(M77="",0,IFERROR(N(INDEX('Reference Data'!$J$6:$J$96,MATCH(M77,'Reference Data'!$A$6:$A$96,0))),0)))+IF(Settings!$B$7="Yes",IF(V77&lt;&gt;"",V77,IF(M77="",0,IFERROR(N(INDEX('Reference Data'!$K$6:$K$96,MATCH(M77,'Reference Data'!$A$6:$A$96,0))),0))),0))</f>
        <v/>
      </c>
      <c r="Y77" s="35" t="str">
        <f aca="false">IF(X77="","",IF(8*10^((Settings!$B$12-X77)/10)&gt;24,"&gt;24 h",8*10^((Settings!$B$12-X77)/10)/24))</f>
        <v/>
      </c>
      <c r="Z77" s="35" t="str">
        <f aca="false">IF(X77="","",IF(8*10^((Settings!$B$13-X77)/10)&gt;24,"&gt;24 h",8*10^((Settings!$B$13-X77)/10)/24))</f>
        <v/>
      </c>
      <c r="AA77" s="36" t="str">
        <f aca="false">IF(X77="",IF(M77="","","Not published – assume YES"),IF(X77&gt;=Settings!$B$13,"YES – must be worn",IF(X77&gt;=Settings!$B$12,"Provide – advised","Not normally needed")))</f>
        <v/>
      </c>
      <c r="AB77" s="26"/>
    </row>
    <row r="78" customFormat="false" ht="19.5" hidden="false" customHeight="true" outlineLevel="0" collapsed="false">
      <c r="A78" s="26"/>
      <c r="B78" s="26"/>
      <c r="C78" s="26"/>
      <c r="D78" s="26"/>
      <c r="E78" s="26"/>
      <c r="F78" s="26"/>
      <c r="G78" s="27"/>
      <c r="H78" s="28"/>
      <c r="I78" s="26"/>
      <c r="J78" s="26"/>
      <c r="K78" s="28"/>
      <c r="L78" s="26"/>
      <c r="M78" s="29"/>
      <c r="N78" s="30"/>
      <c r="O78" s="30"/>
      <c r="P78" s="26"/>
      <c r="Q78" s="31" t="str">
        <f aca="false">IF(N(IF(N78&lt;&gt;"",N78,IF(M78="",0,IFERROR(N(INDEX('Reference Data'!$H$6:$H$96,MATCH(M78,'Reference Data'!$A$6:$A$96,0))),0))))=0,"",ROUND((IF(N78&lt;&gt;"",N78,IF(M78="",0,IFERROR(N(INDEX('Reference Data'!$H$6:$H$96,MATCH(M78,'Reference Data'!$A$6:$A$96,0))),0)))+IF(Settings!$B$6="Yes",IF(O78&lt;&gt;"",O78,IF(M78="",0,IFERROR(N(INDEX('Reference Data'!$I$6:$I$96,MATCH(M78,'Reference Data'!$A$6:$A$96,0))),0))),0))*(1+Settings!$B$5),2))</f>
        <v/>
      </c>
      <c r="R78" s="32" t="str">
        <f aca="false">IF(Q78="","",ROUND(2*Q78^2,1))</f>
        <v/>
      </c>
      <c r="S78" s="33" t="str">
        <f aca="false">IF(Q78="","",IF(8*(Settings!$B$8/Q78)^2&gt;24,"&gt;24 h",8*(Settings!$B$8/Q78)^2/24))</f>
        <v/>
      </c>
      <c r="T78" s="33" t="str">
        <f aca="false">IF(Q78="","",IF(8*(Settings!$B$9/Q78)^2&gt;24,"&gt;24 h",8*(Settings!$B$9/Q78)^2/24))</f>
        <v/>
      </c>
      <c r="U78" s="34"/>
      <c r="V78" s="34"/>
      <c r="W78" s="34"/>
      <c r="X78" s="32" t="str">
        <f aca="false">IF(N(IF(U78&lt;&gt;"",U78,IF(M78="",0,IFERROR(N(INDEX('Reference Data'!$J$6:$J$96,MATCH(M78,'Reference Data'!$A$6:$A$96,0))),0))))=0,"",IF(U78&lt;&gt;"",U78,IF(M78="",0,IFERROR(N(INDEX('Reference Data'!$J$6:$J$96,MATCH(M78,'Reference Data'!$A$6:$A$96,0))),0)))+IF(Settings!$B$7="Yes",IF(V78&lt;&gt;"",V78,IF(M78="",0,IFERROR(N(INDEX('Reference Data'!$K$6:$K$96,MATCH(M78,'Reference Data'!$A$6:$A$96,0))),0))),0))</f>
        <v/>
      </c>
      <c r="Y78" s="35" t="str">
        <f aca="false">IF(X78="","",IF(8*10^((Settings!$B$12-X78)/10)&gt;24,"&gt;24 h",8*10^((Settings!$B$12-X78)/10)/24))</f>
        <v/>
      </c>
      <c r="Z78" s="35" t="str">
        <f aca="false">IF(X78="","",IF(8*10^((Settings!$B$13-X78)/10)&gt;24,"&gt;24 h",8*10^((Settings!$B$13-X78)/10)/24))</f>
        <v/>
      </c>
      <c r="AA78" s="36" t="str">
        <f aca="false">IF(X78="",IF(M78="","","Not published – assume YES"),IF(X78&gt;=Settings!$B$13,"YES – must be worn",IF(X78&gt;=Settings!$B$12,"Provide – advised","Not normally needed")))</f>
        <v/>
      </c>
      <c r="AB78" s="26"/>
    </row>
    <row r="79" customFormat="false" ht="19.5" hidden="false" customHeight="true" outlineLevel="0" collapsed="false">
      <c r="A79" s="26"/>
      <c r="B79" s="26"/>
      <c r="C79" s="26"/>
      <c r="D79" s="26"/>
      <c r="E79" s="26"/>
      <c r="F79" s="26"/>
      <c r="G79" s="27"/>
      <c r="H79" s="28"/>
      <c r="I79" s="26"/>
      <c r="J79" s="26"/>
      <c r="K79" s="28"/>
      <c r="L79" s="26"/>
      <c r="M79" s="29"/>
      <c r="N79" s="30"/>
      <c r="O79" s="30"/>
      <c r="P79" s="26"/>
      <c r="Q79" s="31" t="str">
        <f aca="false">IF(N(IF(N79&lt;&gt;"",N79,IF(M79="",0,IFERROR(N(INDEX('Reference Data'!$H$6:$H$96,MATCH(M79,'Reference Data'!$A$6:$A$96,0))),0))))=0,"",ROUND((IF(N79&lt;&gt;"",N79,IF(M79="",0,IFERROR(N(INDEX('Reference Data'!$H$6:$H$96,MATCH(M79,'Reference Data'!$A$6:$A$96,0))),0)))+IF(Settings!$B$6="Yes",IF(O79&lt;&gt;"",O79,IF(M79="",0,IFERROR(N(INDEX('Reference Data'!$I$6:$I$96,MATCH(M79,'Reference Data'!$A$6:$A$96,0))),0))),0))*(1+Settings!$B$5),2))</f>
        <v/>
      </c>
      <c r="R79" s="32" t="str">
        <f aca="false">IF(Q79="","",ROUND(2*Q79^2,1))</f>
        <v/>
      </c>
      <c r="S79" s="33" t="str">
        <f aca="false">IF(Q79="","",IF(8*(Settings!$B$8/Q79)^2&gt;24,"&gt;24 h",8*(Settings!$B$8/Q79)^2/24))</f>
        <v/>
      </c>
      <c r="T79" s="33" t="str">
        <f aca="false">IF(Q79="","",IF(8*(Settings!$B$9/Q79)^2&gt;24,"&gt;24 h",8*(Settings!$B$9/Q79)^2/24))</f>
        <v/>
      </c>
      <c r="U79" s="34"/>
      <c r="V79" s="34"/>
      <c r="W79" s="34"/>
      <c r="X79" s="32" t="str">
        <f aca="false">IF(N(IF(U79&lt;&gt;"",U79,IF(M79="",0,IFERROR(N(INDEX('Reference Data'!$J$6:$J$96,MATCH(M79,'Reference Data'!$A$6:$A$96,0))),0))))=0,"",IF(U79&lt;&gt;"",U79,IF(M79="",0,IFERROR(N(INDEX('Reference Data'!$J$6:$J$96,MATCH(M79,'Reference Data'!$A$6:$A$96,0))),0)))+IF(Settings!$B$7="Yes",IF(V79&lt;&gt;"",V79,IF(M79="",0,IFERROR(N(INDEX('Reference Data'!$K$6:$K$96,MATCH(M79,'Reference Data'!$A$6:$A$96,0))),0))),0))</f>
        <v/>
      </c>
      <c r="Y79" s="35" t="str">
        <f aca="false">IF(X79="","",IF(8*10^((Settings!$B$12-X79)/10)&gt;24,"&gt;24 h",8*10^((Settings!$B$12-X79)/10)/24))</f>
        <v/>
      </c>
      <c r="Z79" s="35" t="str">
        <f aca="false">IF(X79="","",IF(8*10^((Settings!$B$13-X79)/10)&gt;24,"&gt;24 h",8*10^((Settings!$B$13-X79)/10)/24))</f>
        <v/>
      </c>
      <c r="AA79" s="36" t="str">
        <f aca="false">IF(X79="",IF(M79="","","Not published – assume YES"),IF(X79&gt;=Settings!$B$13,"YES – must be worn",IF(X79&gt;=Settings!$B$12,"Provide – advised","Not normally needed")))</f>
        <v/>
      </c>
      <c r="AB79" s="26"/>
    </row>
    <row r="80" customFormat="false" ht="19.5" hidden="false" customHeight="true" outlineLevel="0" collapsed="false">
      <c r="A80" s="26"/>
      <c r="B80" s="26"/>
      <c r="C80" s="26"/>
      <c r="D80" s="26"/>
      <c r="E80" s="26"/>
      <c r="F80" s="26"/>
      <c r="G80" s="27"/>
      <c r="H80" s="28"/>
      <c r="I80" s="26"/>
      <c r="J80" s="26"/>
      <c r="K80" s="28"/>
      <c r="L80" s="26"/>
      <c r="M80" s="29"/>
      <c r="N80" s="30"/>
      <c r="O80" s="30"/>
      <c r="P80" s="26"/>
      <c r="Q80" s="31" t="str">
        <f aca="false">IF(N(IF(N80&lt;&gt;"",N80,IF(M80="",0,IFERROR(N(INDEX('Reference Data'!$H$6:$H$96,MATCH(M80,'Reference Data'!$A$6:$A$96,0))),0))))=0,"",ROUND((IF(N80&lt;&gt;"",N80,IF(M80="",0,IFERROR(N(INDEX('Reference Data'!$H$6:$H$96,MATCH(M80,'Reference Data'!$A$6:$A$96,0))),0)))+IF(Settings!$B$6="Yes",IF(O80&lt;&gt;"",O80,IF(M80="",0,IFERROR(N(INDEX('Reference Data'!$I$6:$I$96,MATCH(M80,'Reference Data'!$A$6:$A$96,0))),0))),0))*(1+Settings!$B$5),2))</f>
        <v/>
      </c>
      <c r="R80" s="32" t="str">
        <f aca="false">IF(Q80="","",ROUND(2*Q80^2,1))</f>
        <v/>
      </c>
      <c r="S80" s="33" t="str">
        <f aca="false">IF(Q80="","",IF(8*(Settings!$B$8/Q80)^2&gt;24,"&gt;24 h",8*(Settings!$B$8/Q80)^2/24))</f>
        <v/>
      </c>
      <c r="T80" s="33" t="str">
        <f aca="false">IF(Q80="","",IF(8*(Settings!$B$9/Q80)^2&gt;24,"&gt;24 h",8*(Settings!$B$9/Q80)^2/24))</f>
        <v/>
      </c>
      <c r="U80" s="34"/>
      <c r="V80" s="34"/>
      <c r="W80" s="34"/>
      <c r="X80" s="32" t="str">
        <f aca="false">IF(N(IF(U80&lt;&gt;"",U80,IF(M80="",0,IFERROR(N(INDEX('Reference Data'!$J$6:$J$96,MATCH(M80,'Reference Data'!$A$6:$A$96,0))),0))))=0,"",IF(U80&lt;&gt;"",U80,IF(M80="",0,IFERROR(N(INDEX('Reference Data'!$J$6:$J$96,MATCH(M80,'Reference Data'!$A$6:$A$96,0))),0)))+IF(Settings!$B$7="Yes",IF(V80&lt;&gt;"",V80,IF(M80="",0,IFERROR(N(INDEX('Reference Data'!$K$6:$K$96,MATCH(M80,'Reference Data'!$A$6:$A$96,0))),0))),0))</f>
        <v/>
      </c>
      <c r="Y80" s="35" t="str">
        <f aca="false">IF(X80="","",IF(8*10^((Settings!$B$12-X80)/10)&gt;24,"&gt;24 h",8*10^((Settings!$B$12-X80)/10)/24))</f>
        <v/>
      </c>
      <c r="Z80" s="35" t="str">
        <f aca="false">IF(X80="","",IF(8*10^((Settings!$B$13-X80)/10)&gt;24,"&gt;24 h",8*10^((Settings!$B$13-X80)/10)/24))</f>
        <v/>
      </c>
      <c r="AA80" s="36" t="str">
        <f aca="false">IF(X80="",IF(M80="","","Not published – assume YES"),IF(X80&gt;=Settings!$B$13,"YES – must be worn",IF(X80&gt;=Settings!$B$12,"Provide – advised","Not normally needed")))</f>
        <v/>
      </c>
      <c r="AB80" s="26"/>
    </row>
    <row r="81" customFormat="false" ht="19.5" hidden="false" customHeight="true" outlineLevel="0" collapsed="false">
      <c r="A81" s="26"/>
      <c r="B81" s="26"/>
      <c r="C81" s="26"/>
      <c r="D81" s="26"/>
      <c r="E81" s="26"/>
      <c r="F81" s="26"/>
      <c r="G81" s="27"/>
      <c r="H81" s="28"/>
      <c r="I81" s="26"/>
      <c r="J81" s="26"/>
      <c r="K81" s="28"/>
      <c r="L81" s="26"/>
      <c r="M81" s="29"/>
      <c r="N81" s="30"/>
      <c r="O81" s="30"/>
      <c r="P81" s="26"/>
      <c r="Q81" s="31" t="str">
        <f aca="false">IF(N(IF(N81&lt;&gt;"",N81,IF(M81="",0,IFERROR(N(INDEX('Reference Data'!$H$6:$H$96,MATCH(M81,'Reference Data'!$A$6:$A$96,0))),0))))=0,"",ROUND((IF(N81&lt;&gt;"",N81,IF(M81="",0,IFERROR(N(INDEX('Reference Data'!$H$6:$H$96,MATCH(M81,'Reference Data'!$A$6:$A$96,0))),0)))+IF(Settings!$B$6="Yes",IF(O81&lt;&gt;"",O81,IF(M81="",0,IFERROR(N(INDEX('Reference Data'!$I$6:$I$96,MATCH(M81,'Reference Data'!$A$6:$A$96,0))),0))),0))*(1+Settings!$B$5),2))</f>
        <v/>
      </c>
      <c r="R81" s="32" t="str">
        <f aca="false">IF(Q81="","",ROUND(2*Q81^2,1))</f>
        <v/>
      </c>
      <c r="S81" s="33" t="str">
        <f aca="false">IF(Q81="","",IF(8*(Settings!$B$8/Q81)^2&gt;24,"&gt;24 h",8*(Settings!$B$8/Q81)^2/24))</f>
        <v/>
      </c>
      <c r="T81" s="33" t="str">
        <f aca="false">IF(Q81="","",IF(8*(Settings!$B$9/Q81)^2&gt;24,"&gt;24 h",8*(Settings!$B$9/Q81)^2/24))</f>
        <v/>
      </c>
      <c r="U81" s="34"/>
      <c r="V81" s="34"/>
      <c r="W81" s="34"/>
      <c r="X81" s="32" t="str">
        <f aca="false">IF(N(IF(U81&lt;&gt;"",U81,IF(M81="",0,IFERROR(N(INDEX('Reference Data'!$J$6:$J$96,MATCH(M81,'Reference Data'!$A$6:$A$96,0))),0))))=0,"",IF(U81&lt;&gt;"",U81,IF(M81="",0,IFERROR(N(INDEX('Reference Data'!$J$6:$J$96,MATCH(M81,'Reference Data'!$A$6:$A$96,0))),0)))+IF(Settings!$B$7="Yes",IF(V81&lt;&gt;"",V81,IF(M81="",0,IFERROR(N(INDEX('Reference Data'!$K$6:$K$96,MATCH(M81,'Reference Data'!$A$6:$A$96,0))),0))),0))</f>
        <v/>
      </c>
      <c r="Y81" s="35" t="str">
        <f aca="false">IF(X81="","",IF(8*10^((Settings!$B$12-X81)/10)&gt;24,"&gt;24 h",8*10^((Settings!$B$12-X81)/10)/24))</f>
        <v/>
      </c>
      <c r="Z81" s="35" t="str">
        <f aca="false">IF(X81="","",IF(8*10^((Settings!$B$13-X81)/10)&gt;24,"&gt;24 h",8*10^((Settings!$B$13-X81)/10)/24))</f>
        <v/>
      </c>
      <c r="AA81" s="36" t="str">
        <f aca="false">IF(X81="",IF(M81="","","Not published – assume YES"),IF(X81&gt;=Settings!$B$13,"YES – must be worn",IF(X81&gt;=Settings!$B$12,"Provide – advised","Not normally needed")))</f>
        <v/>
      </c>
      <c r="AB81" s="26"/>
    </row>
    <row r="82" customFormat="false" ht="19.5" hidden="false" customHeight="true" outlineLevel="0" collapsed="false">
      <c r="A82" s="26"/>
      <c r="B82" s="26"/>
      <c r="C82" s="26"/>
      <c r="D82" s="26"/>
      <c r="E82" s="26"/>
      <c r="F82" s="26"/>
      <c r="G82" s="27"/>
      <c r="H82" s="28"/>
      <c r="I82" s="26"/>
      <c r="J82" s="26"/>
      <c r="K82" s="28"/>
      <c r="L82" s="26"/>
      <c r="M82" s="29"/>
      <c r="N82" s="30"/>
      <c r="O82" s="30"/>
      <c r="P82" s="26"/>
      <c r="Q82" s="31" t="str">
        <f aca="false">IF(N(IF(N82&lt;&gt;"",N82,IF(M82="",0,IFERROR(N(INDEX('Reference Data'!$H$6:$H$96,MATCH(M82,'Reference Data'!$A$6:$A$96,0))),0))))=0,"",ROUND((IF(N82&lt;&gt;"",N82,IF(M82="",0,IFERROR(N(INDEX('Reference Data'!$H$6:$H$96,MATCH(M82,'Reference Data'!$A$6:$A$96,0))),0)))+IF(Settings!$B$6="Yes",IF(O82&lt;&gt;"",O82,IF(M82="",0,IFERROR(N(INDEX('Reference Data'!$I$6:$I$96,MATCH(M82,'Reference Data'!$A$6:$A$96,0))),0))),0))*(1+Settings!$B$5),2))</f>
        <v/>
      </c>
      <c r="R82" s="32" t="str">
        <f aca="false">IF(Q82="","",ROUND(2*Q82^2,1))</f>
        <v/>
      </c>
      <c r="S82" s="33" t="str">
        <f aca="false">IF(Q82="","",IF(8*(Settings!$B$8/Q82)^2&gt;24,"&gt;24 h",8*(Settings!$B$8/Q82)^2/24))</f>
        <v/>
      </c>
      <c r="T82" s="33" t="str">
        <f aca="false">IF(Q82="","",IF(8*(Settings!$B$9/Q82)^2&gt;24,"&gt;24 h",8*(Settings!$B$9/Q82)^2/24))</f>
        <v/>
      </c>
      <c r="U82" s="34"/>
      <c r="V82" s="34"/>
      <c r="W82" s="34"/>
      <c r="X82" s="32" t="str">
        <f aca="false">IF(N(IF(U82&lt;&gt;"",U82,IF(M82="",0,IFERROR(N(INDEX('Reference Data'!$J$6:$J$96,MATCH(M82,'Reference Data'!$A$6:$A$96,0))),0))))=0,"",IF(U82&lt;&gt;"",U82,IF(M82="",0,IFERROR(N(INDEX('Reference Data'!$J$6:$J$96,MATCH(M82,'Reference Data'!$A$6:$A$96,0))),0)))+IF(Settings!$B$7="Yes",IF(V82&lt;&gt;"",V82,IF(M82="",0,IFERROR(N(INDEX('Reference Data'!$K$6:$K$96,MATCH(M82,'Reference Data'!$A$6:$A$96,0))),0))),0))</f>
        <v/>
      </c>
      <c r="Y82" s="35" t="str">
        <f aca="false">IF(X82="","",IF(8*10^((Settings!$B$12-X82)/10)&gt;24,"&gt;24 h",8*10^((Settings!$B$12-X82)/10)/24))</f>
        <v/>
      </c>
      <c r="Z82" s="35" t="str">
        <f aca="false">IF(X82="","",IF(8*10^((Settings!$B$13-X82)/10)&gt;24,"&gt;24 h",8*10^((Settings!$B$13-X82)/10)/24))</f>
        <v/>
      </c>
      <c r="AA82" s="36" t="str">
        <f aca="false">IF(X82="",IF(M82="","","Not published – assume YES"),IF(X82&gt;=Settings!$B$13,"YES – must be worn",IF(X82&gt;=Settings!$B$12,"Provide – advised","Not normally needed")))</f>
        <v/>
      </c>
      <c r="AB82" s="26"/>
    </row>
    <row r="83" customFormat="false" ht="19.5" hidden="false" customHeight="true" outlineLevel="0" collapsed="false">
      <c r="A83" s="26"/>
      <c r="B83" s="26"/>
      <c r="C83" s="26"/>
      <c r="D83" s="26"/>
      <c r="E83" s="26"/>
      <c r="F83" s="26"/>
      <c r="G83" s="27"/>
      <c r="H83" s="28"/>
      <c r="I83" s="26"/>
      <c r="J83" s="26"/>
      <c r="K83" s="28"/>
      <c r="L83" s="26"/>
      <c r="M83" s="29"/>
      <c r="N83" s="30"/>
      <c r="O83" s="30"/>
      <c r="P83" s="26"/>
      <c r="Q83" s="31" t="str">
        <f aca="false">IF(N(IF(N83&lt;&gt;"",N83,IF(M83="",0,IFERROR(N(INDEX('Reference Data'!$H$6:$H$96,MATCH(M83,'Reference Data'!$A$6:$A$96,0))),0))))=0,"",ROUND((IF(N83&lt;&gt;"",N83,IF(M83="",0,IFERROR(N(INDEX('Reference Data'!$H$6:$H$96,MATCH(M83,'Reference Data'!$A$6:$A$96,0))),0)))+IF(Settings!$B$6="Yes",IF(O83&lt;&gt;"",O83,IF(M83="",0,IFERROR(N(INDEX('Reference Data'!$I$6:$I$96,MATCH(M83,'Reference Data'!$A$6:$A$96,0))),0))),0))*(1+Settings!$B$5),2))</f>
        <v/>
      </c>
      <c r="R83" s="32" t="str">
        <f aca="false">IF(Q83="","",ROUND(2*Q83^2,1))</f>
        <v/>
      </c>
      <c r="S83" s="33" t="str">
        <f aca="false">IF(Q83="","",IF(8*(Settings!$B$8/Q83)^2&gt;24,"&gt;24 h",8*(Settings!$B$8/Q83)^2/24))</f>
        <v/>
      </c>
      <c r="T83" s="33" t="str">
        <f aca="false">IF(Q83="","",IF(8*(Settings!$B$9/Q83)^2&gt;24,"&gt;24 h",8*(Settings!$B$9/Q83)^2/24))</f>
        <v/>
      </c>
      <c r="U83" s="34"/>
      <c r="V83" s="34"/>
      <c r="W83" s="34"/>
      <c r="X83" s="32" t="str">
        <f aca="false">IF(N(IF(U83&lt;&gt;"",U83,IF(M83="",0,IFERROR(N(INDEX('Reference Data'!$J$6:$J$96,MATCH(M83,'Reference Data'!$A$6:$A$96,0))),0))))=0,"",IF(U83&lt;&gt;"",U83,IF(M83="",0,IFERROR(N(INDEX('Reference Data'!$J$6:$J$96,MATCH(M83,'Reference Data'!$A$6:$A$96,0))),0)))+IF(Settings!$B$7="Yes",IF(V83&lt;&gt;"",V83,IF(M83="",0,IFERROR(N(INDEX('Reference Data'!$K$6:$K$96,MATCH(M83,'Reference Data'!$A$6:$A$96,0))),0))),0))</f>
        <v/>
      </c>
      <c r="Y83" s="35" t="str">
        <f aca="false">IF(X83="","",IF(8*10^((Settings!$B$12-X83)/10)&gt;24,"&gt;24 h",8*10^((Settings!$B$12-X83)/10)/24))</f>
        <v/>
      </c>
      <c r="Z83" s="35" t="str">
        <f aca="false">IF(X83="","",IF(8*10^((Settings!$B$13-X83)/10)&gt;24,"&gt;24 h",8*10^((Settings!$B$13-X83)/10)/24))</f>
        <v/>
      </c>
      <c r="AA83" s="36" t="str">
        <f aca="false">IF(X83="",IF(M83="","","Not published – assume YES"),IF(X83&gt;=Settings!$B$13,"YES – must be worn",IF(X83&gt;=Settings!$B$12,"Provide – advised","Not normally needed")))</f>
        <v/>
      </c>
      <c r="AB83" s="26"/>
    </row>
    <row r="84" customFormat="false" ht="19.5" hidden="false" customHeight="true" outlineLevel="0" collapsed="false">
      <c r="A84" s="26"/>
      <c r="B84" s="26"/>
      <c r="C84" s="26"/>
      <c r="D84" s="26"/>
      <c r="E84" s="26"/>
      <c r="F84" s="26"/>
      <c r="G84" s="27"/>
      <c r="H84" s="28"/>
      <c r="I84" s="26"/>
      <c r="J84" s="26"/>
      <c r="K84" s="28"/>
      <c r="L84" s="26"/>
      <c r="M84" s="29"/>
      <c r="N84" s="30"/>
      <c r="O84" s="30"/>
      <c r="P84" s="26"/>
      <c r="Q84" s="31" t="str">
        <f aca="false">IF(N(IF(N84&lt;&gt;"",N84,IF(M84="",0,IFERROR(N(INDEX('Reference Data'!$H$6:$H$96,MATCH(M84,'Reference Data'!$A$6:$A$96,0))),0))))=0,"",ROUND((IF(N84&lt;&gt;"",N84,IF(M84="",0,IFERROR(N(INDEX('Reference Data'!$H$6:$H$96,MATCH(M84,'Reference Data'!$A$6:$A$96,0))),0)))+IF(Settings!$B$6="Yes",IF(O84&lt;&gt;"",O84,IF(M84="",0,IFERROR(N(INDEX('Reference Data'!$I$6:$I$96,MATCH(M84,'Reference Data'!$A$6:$A$96,0))),0))),0))*(1+Settings!$B$5),2))</f>
        <v/>
      </c>
      <c r="R84" s="32" t="str">
        <f aca="false">IF(Q84="","",ROUND(2*Q84^2,1))</f>
        <v/>
      </c>
      <c r="S84" s="33" t="str">
        <f aca="false">IF(Q84="","",IF(8*(Settings!$B$8/Q84)^2&gt;24,"&gt;24 h",8*(Settings!$B$8/Q84)^2/24))</f>
        <v/>
      </c>
      <c r="T84" s="33" t="str">
        <f aca="false">IF(Q84="","",IF(8*(Settings!$B$9/Q84)^2&gt;24,"&gt;24 h",8*(Settings!$B$9/Q84)^2/24))</f>
        <v/>
      </c>
      <c r="U84" s="34"/>
      <c r="V84" s="34"/>
      <c r="W84" s="34"/>
      <c r="X84" s="32" t="str">
        <f aca="false">IF(N(IF(U84&lt;&gt;"",U84,IF(M84="",0,IFERROR(N(INDEX('Reference Data'!$J$6:$J$96,MATCH(M84,'Reference Data'!$A$6:$A$96,0))),0))))=0,"",IF(U84&lt;&gt;"",U84,IF(M84="",0,IFERROR(N(INDEX('Reference Data'!$J$6:$J$96,MATCH(M84,'Reference Data'!$A$6:$A$96,0))),0)))+IF(Settings!$B$7="Yes",IF(V84&lt;&gt;"",V84,IF(M84="",0,IFERROR(N(INDEX('Reference Data'!$K$6:$K$96,MATCH(M84,'Reference Data'!$A$6:$A$96,0))),0))),0))</f>
        <v/>
      </c>
      <c r="Y84" s="35" t="str">
        <f aca="false">IF(X84="","",IF(8*10^((Settings!$B$12-X84)/10)&gt;24,"&gt;24 h",8*10^((Settings!$B$12-X84)/10)/24))</f>
        <v/>
      </c>
      <c r="Z84" s="35" t="str">
        <f aca="false">IF(X84="","",IF(8*10^((Settings!$B$13-X84)/10)&gt;24,"&gt;24 h",8*10^((Settings!$B$13-X84)/10)/24))</f>
        <v/>
      </c>
      <c r="AA84" s="36" t="str">
        <f aca="false">IF(X84="",IF(M84="","","Not published – assume YES"),IF(X84&gt;=Settings!$B$13,"YES – must be worn",IF(X84&gt;=Settings!$B$12,"Provide – advised","Not normally needed")))</f>
        <v/>
      </c>
      <c r="AB84" s="26"/>
    </row>
    <row r="85" customFormat="false" ht="19.5" hidden="false" customHeight="true" outlineLevel="0" collapsed="false">
      <c r="A85" s="26"/>
      <c r="B85" s="26"/>
      <c r="C85" s="26"/>
      <c r="D85" s="26"/>
      <c r="E85" s="26"/>
      <c r="F85" s="26"/>
      <c r="G85" s="27"/>
      <c r="H85" s="28"/>
      <c r="I85" s="26"/>
      <c r="J85" s="26"/>
      <c r="K85" s="28"/>
      <c r="L85" s="26"/>
      <c r="M85" s="29"/>
      <c r="N85" s="30"/>
      <c r="O85" s="30"/>
      <c r="P85" s="26"/>
      <c r="Q85" s="31" t="str">
        <f aca="false">IF(N(IF(N85&lt;&gt;"",N85,IF(M85="",0,IFERROR(N(INDEX('Reference Data'!$H$6:$H$96,MATCH(M85,'Reference Data'!$A$6:$A$96,0))),0))))=0,"",ROUND((IF(N85&lt;&gt;"",N85,IF(M85="",0,IFERROR(N(INDEX('Reference Data'!$H$6:$H$96,MATCH(M85,'Reference Data'!$A$6:$A$96,0))),0)))+IF(Settings!$B$6="Yes",IF(O85&lt;&gt;"",O85,IF(M85="",0,IFERROR(N(INDEX('Reference Data'!$I$6:$I$96,MATCH(M85,'Reference Data'!$A$6:$A$96,0))),0))),0))*(1+Settings!$B$5),2))</f>
        <v/>
      </c>
      <c r="R85" s="32" t="str">
        <f aca="false">IF(Q85="","",ROUND(2*Q85^2,1))</f>
        <v/>
      </c>
      <c r="S85" s="33" t="str">
        <f aca="false">IF(Q85="","",IF(8*(Settings!$B$8/Q85)^2&gt;24,"&gt;24 h",8*(Settings!$B$8/Q85)^2/24))</f>
        <v/>
      </c>
      <c r="T85" s="33" t="str">
        <f aca="false">IF(Q85="","",IF(8*(Settings!$B$9/Q85)^2&gt;24,"&gt;24 h",8*(Settings!$B$9/Q85)^2/24))</f>
        <v/>
      </c>
      <c r="U85" s="34"/>
      <c r="V85" s="34"/>
      <c r="W85" s="34"/>
      <c r="X85" s="32" t="str">
        <f aca="false">IF(N(IF(U85&lt;&gt;"",U85,IF(M85="",0,IFERROR(N(INDEX('Reference Data'!$J$6:$J$96,MATCH(M85,'Reference Data'!$A$6:$A$96,0))),0))))=0,"",IF(U85&lt;&gt;"",U85,IF(M85="",0,IFERROR(N(INDEX('Reference Data'!$J$6:$J$96,MATCH(M85,'Reference Data'!$A$6:$A$96,0))),0)))+IF(Settings!$B$7="Yes",IF(V85&lt;&gt;"",V85,IF(M85="",0,IFERROR(N(INDEX('Reference Data'!$K$6:$K$96,MATCH(M85,'Reference Data'!$A$6:$A$96,0))),0))),0))</f>
        <v/>
      </c>
      <c r="Y85" s="35" t="str">
        <f aca="false">IF(X85="","",IF(8*10^((Settings!$B$12-X85)/10)&gt;24,"&gt;24 h",8*10^((Settings!$B$12-X85)/10)/24))</f>
        <v/>
      </c>
      <c r="Z85" s="35" t="str">
        <f aca="false">IF(X85="","",IF(8*10^((Settings!$B$13-X85)/10)&gt;24,"&gt;24 h",8*10^((Settings!$B$13-X85)/10)/24))</f>
        <v/>
      </c>
      <c r="AA85" s="36" t="str">
        <f aca="false">IF(X85="",IF(M85="","","Not published – assume YES"),IF(X85&gt;=Settings!$B$13,"YES – must be worn",IF(X85&gt;=Settings!$B$12,"Provide – advised","Not normally needed")))</f>
        <v/>
      </c>
      <c r="AB85" s="26"/>
    </row>
    <row r="86" customFormat="false" ht="19.5" hidden="false" customHeight="true" outlineLevel="0" collapsed="false">
      <c r="A86" s="26"/>
      <c r="B86" s="26"/>
      <c r="C86" s="26"/>
      <c r="D86" s="26"/>
      <c r="E86" s="26"/>
      <c r="F86" s="26"/>
      <c r="G86" s="27"/>
      <c r="H86" s="28"/>
      <c r="I86" s="26"/>
      <c r="J86" s="26"/>
      <c r="K86" s="28"/>
      <c r="L86" s="26"/>
      <c r="M86" s="29"/>
      <c r="N86" s="30"/>
      <c r="O86" s="30"/>
      <c r="P86" s="26"/>
      <c r="Q86" s="31" t="str">
        <f aca="false">IF(N(IF(N86&lt;&gt;"",N86,IF(M86="",0,IFERROR(N(INDEX('Reference Data'!$H$6:$H$96,MATCH(M86,'Reference Data'!$A$6:$A$96,0))),0))))=0,"",ROUND((IF(N86&lt;&gt;"",N86,IF(M86="",0,IFERROR(N(INDEX('Reference Data'!$H$6:$H$96,MATCH(M86,'Reference Data'!$A$6:$A$96,0))),0)))+IF(Settings!$B$6="Yes",IF(O86&lt;&gt;"",O86,IF(M86="",0,IFERROR(N(INDEX('Reference Data'!$I$6:$I$96,MATCH(M86,'Reference Data'!$A$6:$A$96,0))),0))),0))*(1+Settings!$B$5),2))</f>
        <v/>
      </c>
      <c r="R86" s="32" t="str">
        <f aca="false">IF(Q86="","",ROUND(2*Q86^2,1))</f>
        <v/>
      </c>
      <c r="S86" s="33" t="str">
        <f aca="false">IF(Q86="","",IF(8*(Settings!$B$8/Q86)^2&gt;24,"&gt;24 h",8*(Settings!$B$8/Q86)^2/24))</f>
        <v/>
      </c>
      <c r="T86" s="33" t="str">
        <f aca="false">IF(Q86="","",IF(8*(Settings!$B$9/Q86)^2&gt;24,"&gt;24 h",8*(Settings!$B$9/Q86)^2/24))</f>
        <v/>
      </c>
      <c r="U86" s="34"/>
      <c r="V86" s="34"/>
      <c r="W86" s="34"/>
      <c r="X86" s="32" t="str">
        <f aca="false">IF(N(IF(U86&lt;&gt;"",U86,IF(M86="",0,IFERROR(N(INDEX('Reference Data'!$J$6:$J$96,MATCH(M86,'Reference Data'!$A$6:$A$96,0))),0))))=0,"",IF(U86&lt;&gt;"",U86,IF(M86="",0,IFERROR(N(INDEX('Reference Data'!$J$6:$J$96,MATCH(M86,'Reference Data'!$A$6:$A$96,0))),0)))+IF(Settings!$B$7="Yes",IF(V86&lt;&gt;"",V86,IF(M86="",0,IFERROR(N(INDEX('Reference Data'!$K$6:$K$96,MATCH(M86,'Reference Data'!$A$6:$A$96,0))),0))),0))</f>
        <v/>
      </c>
      <c r="Y86" s="35" t="str">
        <f aca="false">IF(X86="","",IF(8*10^((Settings!$B$12-X86)/10)&gt;24,"&gt;24 h",8*10^((Settings!$B$12-X86)/10)/24))</f>
        <v/>
      </c>
      <c r="Z86" s="35" t="str">
        <f aca="false">IF(X86="","",IF(8*10^((Settings!$B$13-X86)/10)&gt;24,"&gt;24 h",8*10^((Settings!$B$13-X86)/10)/24))</f>
        <v/>
      </c>
      <c r="AA86" s="36" t="str">
        <f aca="false">IF(X86="",IF(M86="","","Not published – assume YES"),IF(X86&gt;=Settings!$B$13,"YES – must be worn",IF(X86&gt;=Settings!$B$12,"Provide – advised","Not normally needed")))</f>
        <v/>
      </c>
      <c r="AB86" s="26"/>
    </row>
    <row r="87" customFormat="false" ht="19.5" hidden="false" customHeight="true" outlineLevel="0" collapsed="false">
      <c r="A87" s="26"/>
      <c r="B87" s="26"/>
      <c r="C87" s="26"/>
      <c r="D87" s="26"/>
      <c r="E87" s="26"/>
      <c r="F87" s="26"/>
      <c r="G87" s="27"/>
      <c r="H87" s="28"/>
      <c r="I87" s="26"/>
      <c r="J87" s="26"/>
      <c r="K87" s="28"/>
      <c r="L87" s="26"/>
      <c r="M87" s="29"/>
      <c r="N87" s="30"/>
      <c r="O87" s="30"/>
      <c r="P87" s="26"/>
      <c r="Q87" s="31" t="str">
        <f aca="false">IF(N(IF(N87&lt;&gt;"",N87,IF(M87="",0,IFERROR(N(INDEX('Reference Data'!$H$6:$H$96,MATCH(M87,'Reference Data'!$A$6:$A$96,0))),0))))=0,"",ROUND((IF(N87&lt;&gt;"",N87,IF(M87="",0,IFERROR(N(INDEX('Reference Data'!$H$6:$H$96,MATCH(M87,'Reference Data'!$A$6:$A$96,0))),0)))+IF(Settings!$B$6="Yes",IF(O87&lt;&gt;"",O87,IF(M87="",0,IFERROR(N(INDEX('Reference Data'!$I$6:$I$96,MATCH(M87,'Reference Data'!$A$6:$A$96,0))),0))),0))*(1+Settings!$B$5),2))</f>
        <v/>
      </c>
      <c r="R87" s="32" t="str">
        <f aca="false">IF(Q87="","",ROUND(2*Q87^2,1))</f>
        <v/>
      </c>
      <c r="S87" s="33" t="str">
        <f aca="false">IF(Q87="","",IF(8*(Settings!$B$8/Q87)^2&gt;24,"&gt;24 h",8*(Settings!$B$8/Q87)^2/24))</f>
        <v/>
      </c>
      <c r="T87" s="33" t="str">
        <f aca="false">IF(Q87="","",IF(8*(Settings!$B$9/Q87)^2&gt;24,"&gt;24 h",8*(Settings!$B$9/Q87)^2/24))</f>
        <v/>
      </c>
      <c r="U87" s="34"/>
      <c r="V87" s="34"/>
      <c r="W87" s="34"/>
      <c r="X87" s="32" t="str">
        <f aca="false">IF(N(IF(U87&lt;&gt;"",U87,IF(M87="",0,IFERROR(N(INDEX('Reference Data'!$J$6:$J$96,MATCH(M87,'Reference Data'!$A$6:$A$96,0))),0))))=0,"",IF(U87&lt;&gt;"",U87,IF(M87="",0,IFERROR(N(INDEX('Reference Data'!$J$6:$J$96,MATCH(M87,'Reference Data'!$A$6:$A$96,0))),0)))+IF(Settings!$B$7="Yes",IF(V87&lt;&gt;"",V87,IF(M87="",0,IFERROR(N(INDEX('Reference Data'!$K$6:$K$96,MATCH(M87,'Reference Data'!$A$6:$A$96,0))),0))),0))</f>
        <v/>
      </c>
      <c r="Y87" s="35" t="str">
        <f aca="false">IF(X87="","",IF(8*10^((Settings!$B$12-X87)/10)&gt;24,"&gt;24 h",8*10^((Settings!$B$12-X87)/10)/24))</f>
        <v/>
      </c>
      <c r="Z87" s="35" t="str">
        <f aca="false">IF(X87="","",IF(8*10^((Settings!$B$13-X87)/10)&gt;24,"&gt;24 h",8*10^((Settings!$B$13-X87)/10)/24))</f>
        <v/>
      </c>
      <c r="AA87" s="36" t="str">
        <f aca="false">IF(X87="",IF(M87="","","Not published – assume YES"),IF(X87&gt;=Settings!$B$13,"YES – must be worn",IF(X87&gt;=Settings!$B$12,"Provide – advised","Not normally needed")))</f>
        <v/>
      </c>
      <c r="AB87" s="26"/>
    </row>
    <row r="88" customFormat="false" ht="19.5" hidden="false" customHeight="true" outlineLevel="0" collapsed="false">
      <c r="A88" s="26"/>
      <c r="B88" s="26"/>
      <c r="C88" s="26"/>
      <c r="D88" s="26"/>
      <c r="E88" s="26"/>
      <c r="F88" s="26"/>
      <c r="G88" s="27"/>
      <c r="H88" s="28"/>
      <c r="I88" s="26"/>
      <c r="J88" s="26"/>
      <c r="K88" s="28"/>
      <c r="L88" s="26"/>
      <c r="M88" s="29"/>
      <c r="N88" s="30"/>
      <c r="O88" s="30"/>
      <c r="P88" s="26"/>
      <c r="Q88" s="31" t="str">
        <f aca="false">IF(N(IF(N88&lt;&gt;"",N88,IF(M88="",0,IFERROR(N(INDEX('Reference Data'!$H$6:$H$96,MATCH(M88,'Reference Data'!$A$6:$A$96,0))),0))))=0,"",ROUND((IF(N88&lt;&gt;"",N88,IF(M88="",0,IFERROR(N(INDEX('Reference Data'!$H$6:$H$96,MATCH(M88,'Reference Data'!$A$6:$A$96,0))),0)))+IF(Settings!$B$6="Yes",IF(O88&lt;&gt;"",O88,IF(M88="",0,IFERROR(N(INDEX('Reference Data'!$I$6:$I$96,MATCH(M88,'Reference Data'!$A$6:$A$96,0))),0))),0))*(1+Settings!$B$5),2))</f>
        <v/>
      </c>
      <c r="R88" s="32" t="str">
        <f aca="false">IF(Q88="","",ROUND(2*Q88^2,1))</f>
        <v/>
      </c>
      <c r="S88" s="33" t="str">
        <f aca="false">IF(Q88="","",IF(8*(Settings!$B$8/Q88)^2&gt;24,"&gt;24 h",8*(Settings!$B$8/Q88)^2/24))</f>
        <v/>
      </c>
      <c r="T88" s="33" t="str">
        <f aca="false">IF(Q88="","",IF(8*(Settings!$B$9/Q88)^2&gt;24,"&gt;24 h",8*(Settings!$B$9/Q88)^2/24))</f>
        <v/>
      </c>
      <c r="U88" s="34"/>
      <c r="V88" s="34"/>
      <c r="W88" s="34"/>
      <c r="X88" s="32" t="str">
        <f aca="false">IF(N(IF(U88&lt;&gt;"",U88,IF(M88="",0,IFERROR(N(INDEX('Reference Data'!$J$6:$J$96,MATCH(M88,'Reference Data'!$A$6:$A$96,0))),0))))=0,"",IF(U88&lt;&gt;"",U88,IF(M88="",0,IFERROR(N(INDEX('Reference Data'!$J$6:$J$96,MATCH(M88,'Reference Data'!$A$6:$A$96,0))),0)))+IF(Settings!$B$7="Yes",IF(V88&lt;&gt;"",V88,IF(M88="",0,IFERROR(N(INDEX('Reference Data'!$K$6:$K$96,MATCH(M88,'Reference Data'!$A$6:$A$96,0))),0))),0))</f>
        <v/>
      </c>
      <c r="Y88" s="35" t="str">
        <f aca="false">IF(X88="","",IF(8*10^((Settings!$B$12-X88)/10)&gt;24,"&gt;24 h",8*10^((Settings!$B$12-X88)/10)/24))</f>
        <v/>
      </c>
      <c r="Z88" s="35" t="str">
        <f aca="false">IF(X88="","",IF(8*10^((Settings!$B$13-X88)/10)&gt;24,"&gt;24 h",8*10^((Settings!$B$13-X88)/10)/24))</f>
        <v/>
      </c>
      <c r="AA88" s="36" t="str">
        <f aca="false">IF(X88="",IF(M88="","","Not published – assume YES"),IF(X88&gt;=Settings!$B$13,"YES – must be worn",IF(X88&gt;=Settings!$B$12,"Provide – advised","Not normally needed")))</f>
        <v/>
      </c>
      <c r="AB88" s="26"/>
    </row>
    <row r="89" customFormat="false" ht="19.5" hidden="false" customHeight="true" outlineLevel="0" collapsed="false">
      <c r="A89" s="26"/>
      <c r="B89" s="26"/>
      <c r="C89" s="26"/>
      <c r="D89" s="26"/>
      <c r="E89" s="26"/>
      <c r="F89" s="26"/>
      <c r="G89" s="27"/>
      <c r="H89" s="28"/>
      <c r="I89" s="26"/>
      <c r="J89" s="26"/>
      <c r="K89" s="28"/>
      <c r="L89" s="26"/>
      <c r="M89" s="29"/>
      <c r="N89" s="30"/>
      <c r="O89" s="30"/>
      <c r="P89" s="26"/>
      <c r="Q89" s="31" t="str">
        <f aca="false">IF(N(IF(N89&lt;&gt;"",N89,IF(M89="",0,IFERROR(N(INDEX('Reference Data'!$H$6:$H$96,MATCH(M89,'Reference Data'!$A$6:$A$96,0))),0))))=0,"",ROUND((IF(N89&lt;&gt;"",N89,IF(M89="",0,IFERROR(N(INDEX('Reference Data'!$H$6:$H$96,MATCH(M89,'Reference Data'!$A$6:$A$96,0))),0)))+IF(Settings!$B$6="Yes",IF(O89&lt;&gt;"",O89,IF(M89="",0,IFERROR(N(INDEX('Reference Data'!$I$6:$I$96,MATCH(M89,'Reference Data'!$A$6:$A$96,0))),0))),0))*(1+Settings!$B$5),2))</f>
        <v/>
      </c>
      <c r="R89" s="32" t="str">
        <f aca="false">IF(Q89="","",ROUND(2*Q89^2,1))</f>
        <v/>
      </c>
      <c r="S89" s="33" t="str">
        <f aca="false">IF(Q89="","",IF(8*(Settings!$B$8/Q89)^2&gt;24,"&gt;24 h",8*(Settings!$B$8/Q89)^2/24))</f>
        <v/>
      </c>
      <c r="T89" s="33" t="str">
        <f aca="false">IF(Q89="","",IF(8*(Settings!$B$9/Q89)^2&gt;24,"&gt;24 h",8*(Settings!$B$9/Q89)^2/24))</f>
        <v/>
      </c>
      <c r="U89" s="34"/>
      <c r="V89" s="34"/>
      <c r="W89" s="34"/>
      <c r="X89" s="32" t="str">
        <f aca="false">IF(N(IF(U89&lt;&gt;"",U89,IF(M89="",0,IFERROR(N(INDEX('Reference Data'!$J$6:$J$96,MATCH(M89,'Reference Data'!$A$6:$A$96,0))),0))))=0,"",IF(U89&lt;&gt;"",U89,IF(M89="",0,IFERROR(N(INDEX('Reference Data'!$J$6:$J$96,MATCH(M89,'Reference Data'!$A$6:$A$96,0))),0)))+IF(Settings!$B$7="Yes",IF(V89&lt;&gt;"",V89,IF(M89="",0,IFERROR(N(INDEX('Reference Data'!$K$6:$K$96,MATCH(M89,'Reference Data'!$A$6:$A$96,0))),0))),0))</f>
        <v/>
      </c>
      <c r="Y89" s="35" t="str">
        <f aca="false">IF(X89="","",IF(8*10^((Settings!$B$12-X89)/10)&gt;24,"&gt;24 h",8*10^((Settings!$B$12-X89)/10)/24))</f>
        <v/>
      </c>
      <c r="Z89" s="35" t="str">
        <f aca="false">IF(X89="","",IF(8*10^((Settings!$B$13-X89)/10)&gt;24,"&gt;24 h",8*10^((Settings!$B$13-X89)/10)/24))</f>
        <v/>
      </c>
      <c r="AA89" s="36" t="str">
        <f aca="false">IF(X89="",IF(M89="","","Not published – assume YES"),IF(X89&gt;=Settings!$B$13,"YES – must be worn",IF(X89&gt;=Settings!$B$12,"Provide – advised","Not normally needed")))</f>
        <v/>
      </c>
      <c r="AB89" s="26"/>
    </row>
    <row r="90" customFormat="false" ht="19.5" hidden="false" customHeight="true" outlineLevel="0" collapsed="false">
      <c r="A90" s="26"/>
      <c r="B90" s="26"/>
      <c r="C90" s="26"/>
      <c r="D90" s="26"/>
      <c r="E90" s="26"/>
      <c r="F90" s="26"/>
      <c r="G90" s="27"/>
      <c r="H90" s="28"/>
      <c r="I90" s="26"/>
      <c r="J90" s="26"/>
      <c r="K90" s="28"/>
      <c r="L90" s="26"/>
      <c r="M90" s="29"/>
      <c r="N90" s="30"/>
      <c r="O90" s="30"/>
      <c r="P90" s="26"/>
      <c r="Q90" s="31" t="str">
        <f aca="false">IF(N(IF(N90&lt;&gt;"",N90,IF(M90="",0,IFERROR(N(INDEX('Reference Data'!$H$6:$H$96,MATCH(M90,'Reference Data'!$A$6:$A$96,0))),0))))=0,"",ROUND((IF(N90&lt;&gt;"",N90,IF(M90="",0,IFERROR(N(INDEX('Reference Data'!$H$6:$H$96,MATCH(M90,'Reference Data'!$A$6:$A$96,0))),0)))+IF(Settings!$B$6="Yes",IF(O90&lt;&gt;"",O90,IF(M90="",0,IFERROR(N(INDEX('Reference Data'!$I$6:$I$96,MATCH(M90,'Reference Data'!$A$6:$A$96,0))),0))),0))*(1+Settings!$B$5),2))</f>
        <v/>
      </c>
      <c r="R90" s="32" t="str">
        <f aca="false">IF(Q90="","",ROUND(2*Q90^2,1))</f>
        <v/>
      </c>
      <c r="S90" s="33" t="str">
        <f aca="false">IF(Q90="","",IF(8*(Settings!$B$8/Q90)^2&gt;24,"&gt;24 h",8*(Settings!$B$8/Q90)^2/24))</f>
        <v/>
      </c>
      <c r="T90" s="33" t="str">
        <f aca="false">IF(Q90="","",IF(8*(Settings!$B$9/Q90)^2&gt;24,"&gt;24 h",8*(Settings!$B$9/Q90)^2/24))</f>
        <v/>
      </c>
      <c r="U90" s="34"/>
      <c r="V90" s="34"/>
      <c r="W90" s="34"/>
      <c r="X90" s="32" t="str">
        <f aca="false">IF(N(IF(U90&lt;&gt;"",U90,IF(M90="",0,IFERROR(N(INDEX('Reference Data'!$J$6:$J$96,MATCH(M90,'Reference Data'!$A$6:$A$96,0))),0))))=0,"",IF(U90&lt;&gt;"",U90,IF(M90="",0,IFERROR(N(INDEX('Reference Data'!$J$6:$J$96,MATCH(M90,'Reference Data'!$A$6:$A$96,0))),0)))+IF(Settings!$B$7="Yes",IF(V90&lt;&gt;"",V90,IF(M90="",0,IFERROR(N(INDEX('Reference Data'!$K$6:$K$96,MATCH(M90,'Reference Data'!$A$6:$A$96,0))),0))),0))</f>
        <v/>
      </c>
      <c r="Y90" s="35" t="str">
        <f aca="false">IF(X90="","",IF(8*10^((Settings!$B$12-X90)/10)&gt;24,"&gt;24 h",8*10^((Settings!$B$12-X90)/10)/24))</f>
        <v/>
      </c>
      <c r="Z90" s="35" t="str">
        <f aca="false">IF(X90="","",IF(8*10^((Settings!$B$13-X90)/10)&gt;24,"&gt;24 h",8*10^((Settings!$B$13-X90)/10)/24))</f>
        <v/>
      </c>
      <c r="AA90" s="36" t="str">
        <f aca="false">IF(X90="",IF(M90="","","Not published – assume YES"),IF(X90&gt;=Settings!$B$13,"YES – must be worn",IF(X90&gt;=Settings!$B$12,"Provide – advised","Not normally needed")))</f>
        <v/>
      </c>
      <c r="AB90" s="26"/>
    </row>
    <row r="91" customFormat="false" ht="19.5" hidden="false" customHeight="true" outlineLevel="0" collapsed="false">
      <c r="A91" s="26"/>
      <c r="B91" s="26"/>
      <c r="C91" s="26"/>
      <c r="D91" s="26"/>
      <c r="E91" s="26"/>
      <c r="F91" s="26"/>
      <c r="G91" s="27"/>
      <c r="H91" s="28"/>
      <c r="I91" s="26"/>
      <c r="J91" s="26"/>
      <c r="K91" s="28"/>
      <c r="L91" s="26"/>
      <c r="M91" s="29"/>
      <c r="N91" s="30"/>
      <c r="O91" s="30"/>
      <c r="P91" s="26"/>
      <c r="Q91" s="31" t="str">
        <f aca="false">IF(N(IF(N91&lt;&gt;"",N91,IF(M91="",0,IFERROR(N(INDEX('Reference Data'!$H$6:$H$96,MATCH(M91,'Reference Data'!$A$6:$A$96,0))),0))))=0,"",ROUND((IF(N91&lt;&gt;"",N91,IF(M91="",0,IFERROR(N(INDEX('Reference Data'!$H$6:$H$96,MATCH(M91,'Reference Data'!$A$6:$A$96,0))),0)))+IF(Settings!$B$6="Yes",IF(O91&lt;&gt;"",O91,IF(M91="",0,IFERROR(N(INDEX('Reference Data'!$I$6:$I$96,MATCH(M91,'Reference Data'!$A$6:$A$96,0))),0))),0))*(1+Settings!$B$5),2))</f>
        <v/>
      </c>
      <c r="R91" s="32" t="str">
        <f aca="false">IF(Q91="","",ROUND(2*Q91^2,1))</f>
        <v/>
      </c>
      <c r="S91" s="33" t="str">
        <f aca="false">IF(Q91="","",IF(8*(Settings!$B$8/Q91)^2&gt;24,"&gt;24 h",8*(Settings!$B$8/Q91)^2/24))</f>
        <v/>
      </c>
      <c r="T91" s="33" t="str">
        <f aca="false">IF(Q91="","",IF(8*(Settings!$B$9/Q91)^2&gt;24,"&gt;24 h",8*(Settings!$B$9/Q91)^2/24))</f>
        <v/>
      </c>
      <c r="U91" s="34"/>
      <c r="V91" s="34"/>
      <c r="W91" s="34"/>
      <c r="X91" s="32" t="str">
        <f aca="false">IF(N(IF(U91&lt;&gt;"",U91,IF(M91="",0,IFERROR(N(INDEX('Reference Data'!$J$6:$J$96,MATCH(M91,'Reference Data'!$A$6:$A$96,0))),0))))=0,"",IF(U91&lt;&gt;"",U91,IF(M91="",0,IFERROR(N(INDEX('Reference Data'!$J$6:$J$96,MATCH(M91,'Reference Data'!$A$6:$A$96,0))),0)))+IF(Settings!$B$7="Yes",IF(V91&lt;&gt;"",V91,IF(M91="",0,IFERROR(N(INDEX('Reference Data'!$K$6:$K$96,MATCH(M91,'Reference Data'!$A$6:$A$96,0))),0))),0))</f>
        <v/>
      </c>
      <c r="Y91" s="35" t="str">
        <f aca="false">IF(X91="","",IF(8*10^((Settings!$B$12-X91)/10)&gt;24,"&gt;24 h",8*10^((Settings!$B$12-X91)/10)/24))</f>
        <v/>
      </c>
      <c r="Z91" s="35" t="str">
        <f aca="false">IF(X91="","",IF(8*10^((Settings!$B$13-X91)/10)&gt;24,"&gt;24 h",8*10^((Settings!$B$13-X91)/10)/24))</f>
        <v/>
      </c>
      <c r="AA91" s="36" t="str">
        <f aca="false">IF(X91="",IF(M91="","","Not published – assume YES"),IF(X91&gt;=Settings!$B$13,"YES – must be worn",IF(X91&gt;=Settings!$B$12,"Provide – advised","Not normally needed")))</f>
        <v/>
      </c>
      <c r="AB91" s="26"/>
    </row>
    <row r="92" customFormat="false" ht="19.5" hidden="false" customHeight="true" outlineLevel="0" collapsed="false">
      <c r="A92" s="26"/>
      <c r="B92" s="26"/>
      <c r="C92" s="26"/>
      <c r="D92" s="26"/>
      <c r="E92" s="26"/>
      <c r="F92" s="26"/>
      <c r="G92" s="27"/>
      <c r="H92" s="28"/>
      <c r="I92" s="26"/>
      <c r="J92" s="26"/>
      <c r="K92" s="28"/>
      <c r="L92" s="26"/>
      <c r="M92" s="29"/>
      <c r="N92" s="30"/>
      <c r="O92" s="30"/>
      <c r="P92" s="26"/>
      <c r="Q92" s="31" t="str">
        <f aca="false">IF(N(IF(N92&lt;&gt;"",N92,IF(M92="",0,IFERROR(N(INDEX('Reference Data'!$H$6:$H$96,MATCH(M92,'Reference Data'!$A$6:$A$96,0))),0))))=0,"",ROUND((IF(N92&lt;&gt;"",N92,IF(M92="",0,IFERROR(N(INDEX('Reference Data'!$H$6:$H$96,MATCH(M92,'Reference Data'!$A$6:$A$96,0))),0)))+IF(Settings!$B$6="Yes",IF(O92&lt;&gt;"",O92,IF(M92="",0,IFERROR(N(INDEX('Reference Data'!$I$6:$I$96,MATCH(M92,'Reference Data'!$A$6:$A$96,0))),0))),0))*(1+Settings!$B$5),2))</f>
        <v/>
      </c>
      <c r="R92" s="32" t="str">
        <f aca="false">IF(Q92="","",ROUND(2*Q92^2,1))</f>
        <v/>
      </c>
      <c r="S92" s="33" t="str">
        <f aca="false">IF(Q92="","",IF(8*(Settings!$B$8/Q92)^2&gt;24,"&gt;24 h",8*(Settings!$B$8/Q92)^2/24))</f>
        <v/>
      </c>
      <c r="T92" s="33" t="str">
        <f aca="false">IF(Q92="","",IF(8*(Settings!$B$9/Q92)^2&gt;24,"&gt;24 h",8*(Settings!$B$9/Q92)^2/24))</f>
        <v/>
      </c>
      <c r="U92" s="34"/>
      <c r="V92" s="34"/>
      <c r="W92" s="34"/>
      <c r="X92" s="32" t="str">
        <f aca="false">IF(N(IF(U92&lt;&gt;"",U92,IF(M92="",0,IFERROR(N(INDEX('Reference Data'!$J$6:$J$96,MATCH(M92,'Reference Data'!$A$6:$A$96,0))),0))))=0,"",IF(U92&lt;&gt;"",U92,IF(M92="",0,IFERROR(N(INDEX('Reference Data'!$J$6:$J$96,MATCH(M92,'Reference Data'!$A$6:$A$96,0))),0)))+IF(Settings!$B$7="Yes",IF(V92&lt;&gt;"",V92,IF(M92="",0,IFERROR(N(INDEX('Reference Data'!$K$6:$K$96,MATCH(M92,'Reference Data'!$A$6:$A$96,0))),0))),0))</f>
        <v/>
      </c>
      <c r="Y92" s="35" t="str">
        <f aca="false">IF(X92="","",IF(8*10^((Settings!$B$12-X92)/10)&gt;24,"&gt;24 h",8*10^((Settings!$B$12-X92)/10)/24))</f>
        <v/>
      </c>
      <c r="Z92" s="35" t="str">
        <f aca="false">IF(X92="","",IF(8*10^((Settings!$B$13-X92)/10)&gt;24,"&gt;24 h",8*10^((Settings!$B$13-X92)/10)/24))</f>
        <v/>
      </c>
      <c r="AA92" s="36" t="str">
        <f aca="false">IF(X92="",IF(M92="","","Not published – assume YES"),IF(X92&gt;=Settings!$B$13,"YES – must be worn",IF(X92&gt;=Settings!$B$12,"Provide – advised","Not normally needed")))</f>
        <v/>
      </c>
      <c r="AB92" s="26"/>
    </row>
    <row r="93" customFormat="false" ht="19.5" hidden="false" customHeight="true" outlineLevel="0" collapsed="false">
      <c r="A93" s="26"/>
      <c r="B93" s="26"/>
      <c r="C93" s="26"/>
      <c r="D93" s="26"/>
      <c r="E93" s="26"/>
      <c r="F93" s="26"/>
      <c r="G93" s="27"/>
      <c r="H93" s="28"/>
      <c r="I93" s="26"/>
      <c r="J93" s="26"/>
      <c r="K93" s="28"/>
      <c r="L93" s="26"/>
      <c r="M93" s="29"/>
      <c r="N93" s="30"/>
      <c r="O93" s="30"/>
      <c r="P93" s="26"/>
      <c r="Q93" s="31" t="str">
        <f aca="false">IF(N(IF(N93&lt;&gt;"",N93,IF(M93="",0,IFERROR(N(INDEX('Reference Data'!$H$6:$H$96,MATCH(M93,'Reference Data'!$A$6:$A$96,0))),0))))=0,"",ROUND((IF(N93&lt;&gt;"",N93,IF(M93="",0,IFERROR(N(INDEX('Reference Data'!$H$6:$H$96,MATCH(M93,'Reference Data'!$A$6:$A$96,0))),0)))+IF(Settings!$B$6="Yes",IF(O93&lt;&gt;"",O93,IF(M93="",0,IFERROR(N(INDEX('Reference Data'!$I$6:$I$96,MATCH(M93,'Reference Data'!$A$6:$A$96,0))),0))),0))*(1+Settings!$B$5),2))</f>
        <v/>
      </c>
      <c r="R93" s="32" t="str">
        <f aca="false">IF(Q93="","",ROUND(2*Q93^2,1))</f>
        <v/>
      </c>
      <c r="S93" s="33" t="str">
        <f aca="false">IF(Q93="","",IF(8*(Settings!$B$8/Q93)^2&gt;24,"&gt;24 h",8*(Settings!$B$8/Q93)^2/24))</f>
        <v/>
      </c>
      <c r="T93" s="33" t="str">
        <f aca="false">IF(Q93="","",IF(8*(Settings!$B$9/Q93)^2&gt;24,"&gt;24 h",8*(Settings!$B$9/Q93)^2/24))</f>
        <v/>
      </c>
      <c r="U93" s="34"/>
      <c r="V93" s="34"/>
      <c r="W93" s="34"/>
      <c r="X93" s="32" t="str">
        <f aca="false">IF(N(IF(U93&lt;&gt;"",U93,IF(M93="",0,IFERROR(N(INDEX('Reference Data'!$J$6:$J$96,MATCH(M93,'Reference Data'!$A$6:$A$96,0))),0))))=0,"",IF(U93&lt;&gt;"",U93,IF(M93="",0,IFERROR(N(INDEX('Reference Data'!$J$6:$J$96,MATCH(M93,'Reference Data'!$A$6:$A$96,0))),0)))+IF(Settings!$B$7="Yes",IF(V93&lt;&gt;"",V93,IF(M93="",0,IFERROR(N(INDEX('Reference Data'!$K$6:$K$96,MATCH(M93,'Reference Data'!$A$6:$A$96,0))),0))),0))</f>
        <v/>
      </c>
      <c r="Y93" s="35" t="str">
        <f aca="false">IF(X93="","",IF(8*10^((Settings!$B$12-X93)/10)&gt;24,"&gt;24 h",8*10^((Settings!$B$12-X93)/10)/24))</f>
        <v/>
      </c>
      <c r="Z93" s="35" t="str">
        <f aca="false">IF(X93="","",IF(8*10^((Settings!$B$13-X93)/10)&gt;24,"&gt;24 h",8*10^((Settings!$B$13-X93)/10)/24))</f>
        <v/>
      </c>
      <c r="AA93" s="36" t="str">
        <f aca="false">IF(X93="",IF(M93="","","Not published – assume YES"),IF(X93&gt;=Settings!$B$13,"YES – must be worn",IF(X93&gt;=Settings!$B$12,"Provide – advised","Not normally needed")))</f>
        <v/>
      </c>
      <c r="AB93" s="26"/>
    </row>
    <row r="94" customFormat="false" ht="19.5" hidden="false" customHeight="true" outlineLevel="0" collapsed="false">
      <c r="A94" s="26"/>
      <c r="B94" s="26"/>
      <c r="C94" s="26"/>
      <c r="D94" s="26"/>
      <c r="E94" s="26"/>
      <c r="F94" s="26"/>
      <c r="G94" s="27"/>
      <c r="H94" s="28"/>
      <c r="I94" s="26"/>
      <c r="J94" s="26"/>
      <c r="K94" s="28"/>
      <c r="L94" s="26"/>
      <c r="M94" s="29"/>
      <c r="N94" s="30"/>
      <c r="O94" s="30"/>
      <c r="P94" s="26"/>
      <c r="Q94" s="31" t="str">
        <f aca="false">IF(N(IF(N94&lt;&gt;"",N94,IF(M94="",0,IFERROR(N(INDEX('Reference Data'!$H$6:$H$96,MATCH(M94,'Reference Data'!$A$6:$A$96,0))),0))))=0,"",ROUND((IF(N94&lt;&gt;"",N94,IF(M94="",0,IFERROR(N(INDEX('Reference Data'!$H$6:$H$96,MATCH(M94,'Reference Data'!$A$6:$A$96,0))),0)))+IF(Settings!$B$6="Yes",IF(O94&lt;&gt;"",O94,IF(M94="",0,IFERROR(N(INDEX('Reference Data'!$I$6:$I$96,MATCH(M94,'Reference Data'!$A$6:$A$96,0))),0))),0))*(1+Settings!$B$5),2))</f>
        <v/>
      </c>
      <c r="R94" s="32" t="str">
        <f aca="false">IF(Q94="","",ROUND(2*Q94^2,1))</f>
        <v/>
      </c>
      <c r="S94" s="33" t="str">
        <f aca="false">IF(Q94="","",IF(8*(Settings!$B$8/Q94)^2&gt;24,"&gt;24 h",8*(Settings!$B$8/Q94)^2/24))</f>
        <v/>
      </c>
      <c r="T94" s="33" t="str">
        <f aca="false">IF(Q94="","",IF(8*(Settings!$B$9/Q94)^2&gt;24,"&gt;24 h",8*(Settings!$B$9/Q94)^2/24))</f>
        <v/>
      </c>
      <c r="U94" s="34"/>
      <c r="V94" s="34"/>
      <c r="W94" s="34"/>
      <c r="X94" s="32" t="str">
        <f aca="false">IF(N(IF(U94&lt;&gt;"",U94,IF(M94="",0,IFERROR(N(INDEX('Reference Data'!$J$6:$J$96,MATCH(M94,'Reference Data'!$A$6:$A$96,0))),0))))=0,"",IF(U94&lt;&gt;"",U94,IF(M94="",0,IFERROR(N(INDEX('Reference Data'!$J$6:$J$96,MATCH(M94,'Reference Data'!$A$6:$A$96,0))),0)))+IF(Settings!$B$7="Yes",IF(V94&lt;&gt;"",V94,IF(M94="",0,IFERROR(N(INDEX('Reference Data'!$K$6:$K$96,MATCH(M94,'Reference Data'!$A$6:$A$96,0))),0))),0))</f>
        <v/>
      </c>
      <c r="Y94" s="35" t="str">
        <f aca="false">IF(X94="","",IF(8*10^((Settings!$B$12-X94)/10)&gt;24,"&gt;24 h",8*10^((Settings!$B$12-X94)/10)/24))</f>
        <v/>
      </c>
      <c r="Z94" s="35" t="str">
        <f aca="false">IF(X94="","",IF(8*10^((Settings!$B$13-X94)/10)&gt;24,"&gt;24 h",8*10^((Settings!$B$13-X94)/10)/24))</f>
        <v/>
      </c>
      <c r="AA94" s="36" t="str">
        <f aca="false">IF(X94="",IF(M94="","","Not published – assume YES"),IF(X94&gt;=Settings!$B$13,"YES – must be worn",IF(X94&gt;=Settings!$B$12,"Provide – advised","Not normally needed")))</f>
        <v/>
      </c>
      <c r="AB94" s="26"/>
    </row>
    <row r="95" customFormat="false" ht="19.5" hidden="false" customHeight="true" outlineLevel="0" collapsed="false">
      <c r="A95" s="26"/>
      <c r="B95" s="26"/>
      <c r="C95" s="26"/>
      <c r="D95" s="26"/>
      <c r="E95" s="26"/>
      <c r="F95" s="26"/>
      <c r="G95" s="27"/>
      <c r="H95" s="28"/>
      <c r="I95" s="26"/>
      <c r="J95" s="26"/>
      <c r="K95" s="28"/>
      <c r="L95" s="26"/>
      <c r="M95" s="29"/>
      <c r="N95" s="30"/>
      <c r="O95" s="30"/>
      <c r="P95" s="26"/>
      <c r="Q95" s="31" t="str">
        <f aca="false">IF(N(IF(N95&lt;&gt;"",N95,IF(M95="",0,IFERROR(N(INDEX('Reference Data'!$H$6:$H$96,MATCH(M95,'Reference Data'!$A$6:$A$96,0))),0))))=0,"",ROUND((IF(N95&lt;&gt;"",N95,IF(M95="",0,IFERROR(N(INDEX('Reference Data'!$H$6:$H$96,MATCH(M95,'Reference Data'!$A$6:$A$96,0))),0)))+IF(Settings!$B$6="Yes",IF(O95&lt;&gt;"",O95,IF(M95="",0,IFERROR(N(INDEX('Reference Data'!$I$6:$I$96,MATCH(M95,'Reference Data'!$A$6:$A$96,0))),0))),0))*(1+Settings!$B$5),2))</f>
        <v/>
      </c>
      <c r="R95" s="32" t="str">
        <f aca="false">IF(Q95="","",ROUND(2*Q95^2,1))</f>
        <v/>
      </c>
      <c r="S95" s="33" t="str">
        <f aca="false">IF(Q95="","",IF(8*(Settings!$B$8/Q95)^2&gt;24,"&gt;24 h",8*(Settings!$B$8/Q95)^2/24))</f>
        <v/>
      </c>
      <c r="T95" s="33" t="str">
        <f aca="false">IF(Q95="","",IF(8*(Settings!$B$9/Q95)^2&gt;24,"&gt;24 h",8*(Settings!$B$9/Q95)^2/24))</f>
        <v/>
      </c>
      <c r="U95" s="34"/>
      <c r="V95" s="34"/>
      <c r="W95" s="34"/>
      <c r="X95" s="32" t="str">
        <f aca="false">IF(N(IF(U95&lt;&gt;"",U95,IF(M95="",0,IFERROR(N(INDEX('Reference Data'!$J$6:$J$96,MATCH(M95,'Reference Data'!$A$6:$A$96,0))),0))))=0,"",IF(U95&lt;&gt;"",U95,IF(M95="",0,IFERROR(N(INDEX('Reference Data'!$J$6:$J$96,MATCH(M95,'Reference Data'!$A$6:$A$96,0))),0)))+IF(Settings!$B$7="Yes",IF(V95&lt;&gt;"",V95,IF(M95="",0,IFERROR(N(INDEX('Reference Data'!$K$6:$K$96,MATCH(M95,'Reference Data'!$A$6:$A$96,0))),0))),0))</f>
        <v/>
      </c>
      <c r="Y95" s="35" t="str">
        <f aca="false">IF(X95="","",IF(8*10^((Settings!$B$12-X95)/10)&gt;24,"&gt;24 h",8*10^((Settings!$B$12-X95)/10)/24))</f>
        <v/>
      </c>
      <c r="Z95" s="35" t="str">
        <f aca="false">IF(X95="","",IF(8*10^((Settings!$B$13-X95)/10)&gt;24,"&gt;24 h",8*10^((Settings!$B$13-X95)/10)/24))</f>
        <v/>
      </c>
      <c r="AA95" s="36" t="str">
        <f aca="false">IF(X95="",IF(M95="","","Not published – assume YES"),IF(X95&gt;=Settings!$B$13,"YES – must be worn",IF(X95&gt;=Settings!$B$12,"Provide – advised","Not normally needed")))</f>
        <v/>
      </c>
      <c r="AB95" s="26"/>
    </row>
    <row r="96" customFormat="false" ht="19.5" hidden="false" customHeight="true" outlineLevel="0" collapsed="false">
      <c r="A96" s="26"/>
      <c r="B96" s="26"/>
      <c r="C96" s="26"/>
      <c r="D96" s="26"/>
      <c r="E96" s="26"/>
      <c r="F96" s="26"/>
      <c r="G96" s="27"/>
      <c r="H96" s="28"/>
      <c r="I96" s="26"/>
      <c r="J96" s="26"/>
      <c r="K96" s="28"/>
      <c r="L96" s="26"/>
      <c r="M96" s="29"/>
      <c r="N96" s="30"/>
      <c r="O96" s="30"/>
      <c r="P96" s="26"/>
      <c r="Q96" s="31" t="str">
        <f aca="false">IF(N(IF(N96&lt;&gt;"",N96,IF(M96="",0,IFERROR(N(INDEX('Reference Data'!$H$6:$H$96,MATCH(M96,'Reference Data'!$A$6:$A$96,0))),0))))=0,"",ROUND((IF(N96&lt;&gt;"",N96,IF(M96="",0,IFERROR(N(INDEX('Reference Data'!$H$6:$H$96,MATCH(M96,'Reference Data'!$A$6:$A$96,0))),0)))+IF(Settings!$B$6="Yes",IF(O96&lt;&gt;"",O96,IF(M96="",0,IFERROR(N(INDEX('Reference Data'!$I$6:$I$96,MATCH(M96,'Reference Data'!$A$6:$A$96,0))),0))),0))*(1+Settings!$B$5),2))</f>
        <v/>
      </c>
      <c r="R96" s="32" t="str">
        <f aca="false">IF(Q96="","",ROUND(2*Q96^2,1))</f>
        <v/>
      </c>
      <c r="S96" s="33" t="str">
        <f aca="false">IF(Q96="","",IF(8*(Settings!$B$8/Q96)^2&gt;24,"&gt;24 h",8*(Settings!$B$8/Q96)^2/24))</f>
        <v/>
      </c>
      <c r="T96" s="33" t="str">
        <f aca="false">IF(Q96="","",IF(8*(Settings!$B$9/Q96)^2&gt;24,"&gt;24 h",8*(Settings!$B$9/Q96)^2/24))</f>
        <v/>
      </c>
      <c r="U96" s="34"/>
      <c r="V96" s="34"/>
      <c r="W96" s="34"/>
      <c r="X96" s="32" t="str">
        <f aca="false">IF(N(IF(U96&lt;&gt;"",U96,IF(M96="",0,IFERROR(N(INDEX('Reference Data'!$J$6:$J$96,MATCH(M96,'Reference Data'!$A$6:$A$96,0))),0))))=0,"",IF(U96&lt;&gt;"",U96,IF(M96="",0,IFERROR(N(INDEX('Reference Data'!$J$6:$J$96,MATCH(M96,'Reference Data'!$A$6:$A$96,0))),0)))+IF(Settings!$B$7="Yes",IF(V96&lt;&gt;"",V96,IF(M96="",0,IFERROR(N(INDEX('Reference Data'!$K$6:$K$96,MATCH(M96,'Reference Data'!$A$6:$A$96,0))),0))),0))</f>
        <v/>
      </c>
      <c r="Y96" s="35" t="str">
        <f aca="false">IF(X96="","",IF(8*10^((Settings!$B$12-X96)/10)&gt;24,"&gt;24 h",8*10^((Settings!$B$12-X96)/10)/24))</f>
        <v/>
      </c>
      <c r="Z96" s="35" t="str">
        <f aca="false">IF(X96="","",IF(8*10^((Settings!$B$13-X96)/10)&gt;24,"&gt;24 h",8*10^((Settings!$B$13-X96)/10)/24))</f>
        <v/>
      </c>
      <c r="AA96" s="36" t="str">
        <f aca="false">IF(X96="",IF(M96="","","Not published – assume YES"),IF(X96&gt;=Settings!$B$13,"YES – must be worn",IF(X96&gt;=Settings!$B$12,"Provide – advised","Not normally needed")))</f>
        <v/>
      </c>
      <c r="AB96" s="26"/>
    </row>
    <row r="97" customFormat="false" ht="19.5" hidden="false" customHeight="true" outlineLevel="0" collapsed="false">
      <c r="A97" s="26"/>
      <c r="B97" s="26"/>
      <c r="C97" s="26"/>
      <c r="D97" s="26"/>
      <c r="E97" s="26"/>
      <c r="F97" s="26"/>
      <c r="G97" s="27"/>
      <c r="H97" s="28"/>
      <c r="I97" s="26"/>
      <c r="J97" s="26"/>
      <c r="K97" s="28"/>
      <c r="L97" s="26"/>
      <c r="M97" s="29"/>
      <c r="N97" s="30"/>
      <c r="O97" s="30"/>
      <c r="P97" s="26"/>
      <c r="Q97" s="31" t="str">
        <f aca="false">IF(N(IF(N97&lt;&gt;"",N97,IF(M97="",0,IFERROR(N(INDEX('Reference Data'!$H$6:$H$96,MATCH(M97,'Reference Data'!$A$6:$A$96,0))),0))))=0,"",ROUND((IF(N97&lt;&gt;"",N97,IF(M97="",0,IFERROR(N(INDEX('Reference Data'!$H$6:$H$96,MATCH(M97,'Reference Data'!$A$6:$A$96,0))),0)))+IF(Settings!$B$6="Yes",IF(O97&lt;&gt;"",O97,IF(M97="",0,IFERROR(N(INDEX('Reference Data'!$I$6:$I$96,MATCH(M97,'Reference Data'!$A$6:$A$96,0))),0))),0))*(1+Settings!$B$5),2))</f>
        <v/>
      </c>
      <c r="R97" s="32" t="str">
        <f aca="false">IF(Q97="","",ROUND(2*Q97^2,1))</f>
        <v/>
      </c>
      <c r="S97" s="33" t="str">
        <f aca="false">IF(Q97="","",IF(8*(Settings!$B$8/Q97)^2&gt;24,"&gt;24 h",8*(Settings!$B$8/Q97)^2/24))</f>
        <v/>
      </c>
      <c r="T97" s="33" t="str">
        <f aca="false">IF(Q97="","",IF(8*(Settings!$B$9/Q97)^2&gt;24,"&gt;24 h",8*(Settings!$B$9/Q97)^2/24))</f>
        <v/>
      </c>
      <c r="U97" s="34"/>
      <c r="V97" s="34"/>
      <c r="W97" s="34"/>
      <c r="X97" s="32" t="str">
        <f aca="false">IF(N(IF(U97&lt;&gt;"",U97,IF(M97="",0,IFERROR(N(INDEX('Reference Data'!$J$6:$J$96,MATCH(M97,'Reference Data'!$A$6:$A$96,0))),0))))=0,"",IF(U97&lt;&gt;"",U97,IF(M97="",0,IFERROR(N(INDEX('Reference Data'!$J$6:$J$96,MATCH(M97,'Reference Data'!$A$6:$A$96,0))),0)))+IF(Settings!$B$7="Yes",IF(V97&lt;&gt;"",V97,IF(M97="",0,IFERROR(N(INDEX('Reference Data'!$K$6:$K$96,MATCH(M97,'Reference Data'!$A$6:$A$96,0))),0))),0))</f>
        <v/>
      </c>
      <c r="Y97" s="35" t="str">
        <f aca="false">IF(X97="","",IF(8*10^((Settings!$B$12-X97)/10)&gt;24,"&gt;24 h",8*10^((Settings!$B$12-X97)/10)/24))</f>
        <v/>
      </c>
      <c r="Z97" s="35" t="str">
        <f aca="false">IF(X97="","",IF(8*10^((Settings!$B$13-X97)/10)&gt;24,"&gt;24 h",8*10^((Settings!$B$13-X97)/10)/24))</f>
        <v/>
      </c>
      <c r="AA97" s="36" t="str">
        <f aca="false">IF(X97="",IF(M97="","","Not published – assume YES"),IF(X97&gt;=Settings!$B$13,"YES – must be worn",IF(X97&gt;=Settings!$B$12,"Provide – advised","Not normally needed")))</f>
        <v/>
      </c>
      <c r="AB97" s="26"/>
    </row>
    <row r="98" customFormat="false" ht="19.5" hidden="false" customHeight="true" outlineLevel="0" collapsed="false">
      <c r="A98" s="26"/>
      <c r="B98" s="26"/>
      <c r="C98" s="26"/>
      <c r="D98" s="26"/>
      <c r="E98" s="26"/>
      <c r="F98" s="26"/>
      <c r="G98" s="27"/>
      <c r="H98" s="28"/>
      <c r="I98" s="26"/>
      <c r="J98" s="26"/>
      <c r="K98" s="28"/>
      <c r="L98" s="26"/>
      <c r="M98" s="29"/>
      <c r="N98" s="30"/>
      <c r="O98" s="30"/>
      <c r="P98" s="26"/>
      <c r="Q98" s="31" t="str">
        <f aca="false">IF(N(IF(N98&lt;&gt;"",N98,IF(M98="",0,IFERROR(N(INDEX('Reference Data'!$H$6:$H$96,MATCH(M98,'Reference Data'!$A$6:$A$96,0))),0))))=0,"",ROUND((IF(N98&lt;&gt;"",N98,IF(M98="",0,IFERROR(N(INDEX('Reference Data'!$H$6:$H$96,MATCH(M98,'Reference Data'!$A$6:$A$96,0))),0)))+IF(Settings!$B$6="Yes",IF(O98&lt;&gt;"",O98,IF(M98="",0,IFERROR(N(INDEX('Reference Data'!$I$6:$I$96,MATCH(M98,'Reference Data'!$A$6:$A$96,0))),0))),0))*(1+Settings!$B$5),2))</f>
        <v/>
      </c>
      <c r="R98" s="32" t="str">
        <f aca="false">IF(Q98="","",ROUND(2*Q98^2,1))</f>
        <v/>
      </c>
      <c r="S98" s="33" t="str">
        <f aca="false">IF(Q98="","",IF(8*(Settings!$B$8/Q98)^2&gt;24,"&gt;24 h",8*(Settings!$B$8/Q98)^2/24))</f>
        <v/>
      </c>
      <c r="T98" s="33" t="str">
        <f aca="false">IF(Q98="","",IF(8*(Settings!$B$9/Q98)^2&gt;24,"&gt;24 h",8*(Settings!$B$9/Q98)^2/24))</f>
        <v/>
      </c>
      <c r="U98" s="34"/>
      <c r="V98" s="34"/>
      <c r="W98" s="34"/>
      <c r="X98" s="32" t="str">
        <f aca="false">IF(N(IF(U98&lt;&gt;"",U98,IF(M98="",0,IFERROR(N(INDEX('Reference Data'!$J$6:$J$96,MATCH(M98,'Reference Data'!$A$6:$A$96,0))),0))))=0,"",IF(U98&lt;&gt;"",U98,IF(M98="",0,IFERROR(N(INDEX('Reference Data'!$J$6:$J$96,MATCH(M98,'Reference Data'!$A$6:$A$96,0))),0)))+IF(Settings!$B$7="Yes",IF(V98&lt;&gt;"",V98,IF(M98="",0,IFERROR(N(INDEX('Reference Data'!$K$6:$K$96,MATCH(M98,'Reference Data'!$A$6:$A$96,0))),0))),0))</f>
        <v/>
      </c>
      <c r="Y98" s="35" t="str">
        <f aca="false">IF(X98="","",IF(8*10^((Settings!$B$12-X98)/10)&gt;24,"&gt;24 h",8*10^((Settings!$B$12-X98)/10)/24))</f>
        <v/>
      </c>
      <c r="Z98" s="35" t="str">
        <f aca="false">IF(X98="","",IF(8*10^((Settings!$B$13-X98)/10)&gt;24,"&gt;24 h",8*10^((Settings!$B$13-X98)/10)/24))</f>
        <v/>
      </c>
      <c r="AA98" s="36" t="str">
        <f aca="false">IF(X98="",IF(M98="","","Not published – assume YES"),IF(X98&gt;=Settings!$B$13,"YES – must be worn",IF(X98&gt;=Settings!$B$12,"Provide – advised","Not normally needed")))</f>
        <v/>
      </c>
      <c r="AB98" s="26"/>
    </row>
    <row r="99" customFormat="false" ht="19.5" hidden="false" customHeight="true" outlineLevel="0" collapsed="false">
      <c r="A99" s="26"/>
      <c r="B99" s="26"/>
      <c r="C99" s="26"/>
      <c r="D99" s="26"/>
      <c r="E99" s="26"/>
      <c r="F99" s="26"/>
      <c r="G99" s="27"/>
      <c r="H99" s="28"/>
      <c r="I99" s="26"/>
      <c r="J99" s="26"/>
      <c r="K99" s="28"/>
      <c r="L99" s="26"/>
      <c r="M99" s="29"/>
      <c r="N99" s="30"/>
      <c r="O99" s="30"/>
      <c r="P99" s="26"/>
      <c r="Q99" s="31" t="str">
        <f aca="false">IF(N(IF(N99&lt;&gt;"",N99,IF(M99="",0,IFERROR(N(INDEX('Reference Data'!$H$6:$H$96,MATCH(M99,'Reference Data'!$A$6:$A$96,0))),0))))=0,"",ROUND((IF(N99&lt;&gt;"",N99,IF(M99="",0,IFERROR(N(INDEX('Reference Data'!$H$6:$H$96,MATCH(M99,'Reference Data'!$A$6:$A$96,0))),0)))+IF(Settings!$B$6="Yes",IF(O99&lt;&gt;"",O99,IF(M99="",0,IFERROR(N(INDEX('Reference Data'!$I$6:$I$96,MATCH(M99,'Reference Data'!$A$6:$A$96,0))),0))),0))*(1+Settings!$B$5),2))</f>
        <v/>
      </c>
      <c r="R99" s="32" t="str">
        <f aca="false">IF(Q99="","",ROUND(2*Q99^2,1))</f>
        <v/>
      </c>
      <c r="S99" s="33" t="str">
        <f aca="false">IF(Q99="","",IF(8*(Settings!$B$8/Q99)^2&gt;24,"&gt;24 h",8*(Settings!$B$8/Q99)^2/24))</f>
        <v/>
      </c>
      <c r="T99" s="33" t="str">
        <f aca="false">IF(Q99="","",IF(8*(Settings!$B$9/Q99)^2&gt;24,"&gt;24 h",8*(Settings!$B$9/Q99)^2/24))</f>
        <v/>
      </c>
      <c r="U99" s="34"/>
      <c r="V99" s="34"/>
      <c r="W99" s="34"/>
      <c r="X99" s="32" t="str">
        <f aca="false">IF(N(IF(U99&lt;&gt;"",U99,IF(M99="",0,IFERROR(N(INDEX('Reference Data'!$J$6:$J$96,MATCH(M99,'Reference Data'!$A$6:$A$96,0))),0))))=0,"",IF(U99&lt;&gt;"",U99,IF(M99="",0,IFERROR(N(INDEX('Reference Data'!$J$6:$J$96,MATCH(M99,'Reference Data'!$A$6:$A$96,0))),0)))+IF(Settings!$B$7="Yes",IF(V99&lt;&gt;"",V99,IF(M99="",0,IFERROR(N(INDEX('Reference Data'!$K$6:$K$96,MATCH(M99,'Reference Data'!$A$6:$A$96,0))),0))),0))</f>
        <v/>
      </c>
      <c r="Y99" s="35" t="str">
        <f aca="false">IF(X99="","",IF(8*10^((Settings!$B$12-X99)/10)&gt;24,"&gt;24 h",8*10^((Settings!$B$12-X99)/10)/24))</f>
        <v/>
      </c>
      <c r="Z99" s="35" t="str">
        <f aca="false">IF(X99="","",IF(8*10^((Settings!$B$13-X99)/10)&gt;24,"&gt;24 h",8*10^((Settings!$B$13-X99)/10)/24))</f>
        <v/>
      </c>
      <c r="AA99" s="36" t="str">
        <f aca="false">IF(X99="",IF(M99="","","Not published – assume YES"),IF(X99&gt;=Settings!$B$13,"YES – must be worn",IF(X99&gt;=Settings!$B$12,"Provide – advised","Not normally needed")))</f>
        <v/>
      </c>
      <c r="AB99" s="26"/>
    </row>
    <row r="100" customFormat="false" ht="19.5" hidden="false" customHeight="true" outlineLevel="0" collapsed="false">
      <c r="A100" s="26"/>
      <c r="B100" s="26"/>
      <c r="C100" s="26"/>
      <c r="D100" s="26"/>
      <c r="E100" s="26"/>
      <c r="F100" s="26"/>
      <c r="G100" s="27"/>
      <c r="H100" s="28"/>
      <c r="I100" s="26"/>
      <c r="J100" s="26"/>
      <c r="K100" s="28"/>
      <c r="L100" s="26"/>
      <c r="M100" s="29"/>
      <c r="N100" s="30"/>
      <c r="O100" s="30"/>
      <c r="P100" s="26"/>
      <c r="Q100" s="31" t="str">
        <f aca="false">IF(N(IF(N100&lt;&gt;"",N100,IF(M100="",0,IFERROR(N(INDEX('Reference Data'!$H$6:$H$96,MATCH(M100,'Reference Data'!$A$6:$A$96,0))),0))))=0,"",ROUND((IF(N100&lt;&gt;"",N100,IF(M100="",0,IFERROR(N(INDEX('Reference Data'!$H$6:$H$96,MATCH(M100,'Reference Data'!$A$6:$A$96,0))),0)))+IF(Settings!$B$6="Yes",IF(O100&lt;&gt;"",O100,IF(M100="",0,IFERROR(N(INDEX('Reference Data'!$I$6:$I$96,MATCH(M100,'Reference Data'!$A$6:$A$96,0))),0))),0))*(1+Settings!$B$5),2))</f>
        <v/>
      </c>
      <c r="R100" s="32" t="str">
        <f aca="false">IF(Q100="","",ROUND(2*Q100^2,1))</f>
        <v/>
      </c>
      <c r="S100" s="33" t="str">
        <f aca="false">IF(Q100="","",IF(8*(Settings!$B$8/Q100)^2&gt;24,"&gt;24 h",8*(Settings!$B$8/Q100)^2/24))</f>
        <v/>
      </c>
      <c r="T100" s="33" t="str">
        <f aca="false">IF(Q100="","",IF(8*(Settings!$B$9/Q100)^2&gt;24,"&gt;24 h",8*(Settings!$B$9/Q100)^2/24))</f>
        <v/>
      </c>
      <c r="U100" s="34"/>
      <c r="V100" s="34"/>
      <c r="W100" s="34"/>
      <c r="X100" s="32" t="str">
        <f aca="false">IF(N(IF(U100&lt;&gt;"",U100,IF(M100="",0,IFERROR(N(INDEX('Reference Data'!$J$6:$J$96,MATCH(M100,'Reference Data'!$A$6:$A$96,0))),0))))=0,"",IF(U100&lt;&gt;"",U100,IF(M100="",0,IFERROR(N(INDEX('Reference Data'!$J$6:$J$96,MATCH(M100,'Reference Data'!$A$6:$A$96,0))),0)))+IF(Settings!$B$7="Yes",IF(V100&lt;&gt;"",V100,IF(M100="",0,IFERROR(N(INDEX('Reference Data'!$K$6:$K$96,MATCH(M100,'Reference Data'!$A$6:$A$96,0))),0))),0))</f>
        <v/>
      </c>
      <c r="Y100" s="35" t="str">
        <f aca="false">IF(X100="","",IF(8*10^((Settings!$B$12-X100)/10)&gt;24,"&gt;24 h",8*10^((Settings!$B$12-X100)/10)/24))</f>
        <v/>
      </c>
      <c r="Z100" s="35" t="str">
        <f aca="false">IF(X100="","",IF(8*10^((Settings!$B$13-X100)/10)&gt;24,"&gt;24 h",8*10^((Settings!$B$13-X100)/10)/24))</f>
        <v/>
      </c>
      <c r="AA100" s="36" t="str">
        <f aca="false">IF(X100="",IF(M100="","","Not published – assume YES"),IF(X100&gt;=Settings!$B$13,"YES – must be worn",IF(X100&gt;=Settings!$B$12,"Provide – advised","Not normally needed")))</f>
        <v/>
      </c>
      <c r="AB100" s="26"/>
    </row>
    <row r="101" customFormat="false" ht="19.5" hidden="false" customHeight="true" outlineLevel="0" collapsed="false">
      <c r="A101" s="26"/>
      <c r="B101" s="26"/>
      <c r="C101" s="26"/>
      <c r="D101" s="26"/>
      <c r="E101" s="26"/>
      <c r="F101" s="26"/>
      <c r="G101" s="27"/>
      <c r="H101" s="28"/>
      <c r="I101" s="26"/>
      <c r="J101" s="26"/>
      <c r="K101" s="28"/>
      <c r="L101" s="26"/>
      <c r="M101" s="29"/>
      <c r="N101" s="30"/>
      <c r="O101" s="30"/>
      <c r="P101" s="26"/>
      <c r="Q101" s="31" t="str">
        <f aca="false">IF(N(IF(N101&lt;&gt;"",N101,IF(M101="",0,IFERROR(N(INDEX('Reference Data'!$H$6:$H$96,MATCH(M101,'Reference Data'!$A$6:$A$96,0))),0))))=0,"",ROUND((IF(N101&lt;&gt;"",N101,IF(M101="",0,IFERROR(N(INDEX('Reference Data'!$H$6:$H$96,MATCH(M101,'Reference Data'!$A$6:$A$96,0))),0)))+IF(Settings!$B$6="Yes",IF(O101&lt;&gt;"",O101,IF(M101="",0,IFERROR(N(INDEX('Reference Data'!$I$6:$I$96,MATCH(M101,'Reference Data'!$A$6:$A$96,0))),0))),0))*(1+Settings!$B$5),2))</f>
        <v/>
      </c>
      <c r="R101" s="32" t="str">
        <f aca="false">IF(Q101="","",ROUND(2*Q101^2,1))</f>
        <v/>
      </c>
      <c r="S101" s="33" t="str">
        <f aca="false">IF(Q101="","",IF(8*(Settings!$B$8/Q101)^2&gt;24,"&gt;24 h",8*(Settings!$B$8/Q101)^2/24))</f>
        <v/>
      </c>
      <c r="T101" s="33" t="str">
        <f aca="false">IF(Q101="","",IF(8*(Settings!$B$9/Q101)^2&gt;24,"&gt;24 h",8*(Settings!$B$9/Q101)^2/24))</f>
        <v/>
      </c>
      <c r="U101" s="34"/>
      <c r="V101" s="34"/>
      <c r="W101" s="34"/>
      <c r="X101" s="32" t="str">
        <f aca="false">IF(N(IF(U101&lt;&gt;"",U101,IF(M101="",0,IFERROR(N(INDEX('Reference Data'!$J$6:$J$96,MATCH(M101,'Reference Data'!$A$6:$A$96,0))),0))))=0,"",IF(U101&lt;&gt;"",U101,IF(M101="",0,IFERROR(N(INDEX('Reference Data'!$J$6:$J$96,MATCH(M101,'Reference Data'!$A$6:$A$96,0))),0)))+IF(Settings!$B$7="Yes",IF(V101&lt;&gt;"",V101,IF(M101="",0,IFERROR(N(INDEX('Reference Data'!$K$6:$K$96,MATCH(M101,'Reference Data'!$A$6:$A$96,0))),0))),0))</f>
        <v/>
      </c>
      <c r="Y101" s="35" t="str">
        <f aca="false">IF(X101="","",IF(8*10^((Settings!$B$12-X101)/10)&gt;24,"&gt;24 h",8*10^((Settings!$B$12-X101)/10)/24))</f>
        <v/>
      </c>
      <c r="Z101" s="35" t="str">
        <f aca="false">IF(X101="","",IF(8*10^((Settings!$B$13-X101)/10)&gt;24,"&gt;24 h",8*10^((Settings!$B$13-X101)/10)/24))</f>
        <v/>
      </c>
      <c r="AA101" s="36" t="str">
        <f aca="false">IF(X101="",IF(M101="","","Not published – assume YES"),IF(X101&gt;=Settings!$B$13,"YES – must be worn",IF(X101&gt;=Settings!$B$12,"Provide – advised","Not normally needed")))</f>
        <v/>
      </c>
      <c r="AB101" s="26"/>
    </row>
    <row r="102" customFormat="false" ht="19.5" hidden="false" customHeight="true" outlineLevel="0" collapsed="false">
      <c r="A102" s="26"/>
      <c r="B102" s="26"/>
      <c r="C102" s="26"/>
      <c r="D102" s="26"/>
      <c r="E102" s="26"/>
      <c r="F102" s="26"/>
      <c r="G102" s="27"/>
      <c r="H102" s="28"/>
      <c r="I102" s="26"/>
      <c r="J102" s="26"/>
      <c r="K102" s="28"/>
      <c r="L102" s="26"/>
      <c r="M102" s="29"/>
      <c r="N102" s="30"/>
      <c r="O102" s="30"/>
      <c r="P102" s="26"/>
      <c r="Q102" s="31" t="str">
        <f aca="false">IF(N(IF(N102&lt;&gt;"",N102,IF(M102="",0,IFERROR(N(INDEX('Reference Data'!$H$6:$H$96,MATCH(M102,'Reference Data'!$A$6:$A$96,0))),0))))=0,"",ROUND((IF(N102&lt;&gt;"",N102,IF(M102="",0,IFERROR(N(INDEX('Reference Data'!$H$6:$H$96,MATCH(M102,'Reference Data'!$A$6:$A$96,0))),0)))+IF(Settings!$B$6="Yes",IF(O102&lt;&gt;"",O102,IF(M102="",0,IFERROR(N(INDEX('Reference Data'!$I$6:$I$96,MATCH(M102,'Reference Data'!$A$6:$A$96,0))),0))),0))*(1+Settings!$B$5),2))</f>
        <v/>
      </c>
      <c r="R102" s="32" t="str">
        <f aca="false">IF(Q102="","",ROUND(2*Q102^2,1))</f>
        <v/>
      </c>
      <c r="S102" s="33" t="str">
        <f aca="false">IF(Q102="","",IF(8*(Settings!$B$8/Q102)^2&gt;24,"&gt;24 h",8*(Settings!$B$8/Q102)^2/24))</f>
        <v/>
      </c>
      <c r="T102" s="33" t="str">
        <f aca="false">IF(Q102="","",IF(8*(Settings!$B$9/Q102)^2&gt;24,"&gt;24 h",8*(Settings!$B$9/Q102)^2/24))</f>
        <v/>
      </c>
      <c r="U102" s="34"/>
      <c r="V102" s="34"/>
      <c r="W102" s="34"/>
      <c r="X102" s="32" t="str">
        <f aca="false">IF(N(IF(U102&lt;&gt;"",U102,IF(M102="",0,IFERROR(N(INDEX('Reference Data'!$J$6:$J$96,MATCH(M102,'Reference Data'!$A$6:$A$96,0))),0))))=0,"",IF(U102&lt;&gt;"",U102,IF(M102="",0,IFERROR(N(INDEX('Reference Data'!$J$6:$J$96,MATCH(M102,'Reference Data'!$A$6:$A$96,0))),0)))+IF(Settings!$B$7="Yes",IF(V102&lt;&gt;"",V102,IF(M102="",0,IFERROR(N(INDEX('Reference Data'!$K$6:$K$96,MATCH(M102,'Reference Data'!$A$6:$A$96,0))),0))),0))</f>
        <v/>
      </c>
      <c r="Y102" s="35" t="str">
        <f aca="false">IF(X102="","",IF(8*10^((Settings!$B$12-X102)/10)&gt;24,"&gt;24 h",8*10^((Settings!$B$12-X102)/10)/24))</f>
        <v/>
      </c>
      <c r="Z102" s="35" t="str">
        <f aca="false">IF(X102="","",IF(8*10^((Settings!$B$13-X102)/10)&gt;24,"&gt;24 h",8*10^((Settings!$B$13-X102)/10)/24))</f>
        <v/>
      </c>
      <c r="AA102" s="36" t="str">
        <f aca="false">IF(X102="",IF(M102="","","Not published – assume YES"),IF(X102&gt;=Settings!$B$13,"YES – must be worn",IF(X102&gt;=Settings!$B$12,"Provide – advised","Not normally needed")))</f>
        <v/>
      </c>
      <c r="AB102" s="26"/>
    </row>
    <row r="103" customFormat="false" ht="19.5" hidden="false" customHeight="true" outlineLevel="0" collapsed="false">
      <c r="A103" s="26"/>
      <c r="B103" s="26"/>
      <c r="C103" s="26"/>
      <c r="D103" s="26"/>
      <c r="E103" s="26"/>
      <c r="F103" s="26"/>
      <c r="G103" s="27"/>
      <c r="H103" s="28"/>
      <c r="I103" s="26"/>
      <c r="J103" s="26"/>
      <c r="K103" s="28"/>
      <c r="L103" s="26"/>
      <c r="M103" s="29"/>
      <c r="N103" s="30"/>
      <c r="O103" s="30"/>
      <c r="P103" s="26"/>
      <c r="Q103" s="31" t="str">
        <f aca="false">IF(N(IF(N103&lt;&gt;"",N103,IF(M103="",0,IFERROR(N(INDEX('Reference Data'!$H$6:$H$96,MATCH(M103,'Reference Data'!$A$6:$A$96,0))),0))))=0,"",ROUND((IF(N103&lt;&gt;"",N103,IF(M103="",0,IFERROR(N(INDEX('Reference Data'!$H$6:$H$96,MATCH(M103,'Reference Data'!$A$6:$A$96,0))),0)))+IF(Settings!$B$6="Yes",IF(O103&lt;&gt;"",O103,IF(M103="",0,IFERROR(N(INDEX('Reference Data'!$I$6:$I$96,MATCH(M103,'Reference Data'!$A$6:$A$96,0))),0))),0))*(1+Settings!$B$5),2))</f>
        <v/>
      </c>
      <c r="R103" s="32" t="str">
        <f aca="false">IF(Q103="","",ROUND(2*Q103^2,1))</f>
        <v/>
      </c>
      <c r="S103" s="33" t="str">
        <f aca="false">IF(Q103="","",IF(8*(Settings!$B$8/Q103)^2&gt;24,"&gt;24 h",8*(Settings!$B$8/Q103)^2/24))</f>
        <v/>
      </c>
      <c r="T103" s="33" t="str">
        <f aca="false">IF(Q103="","",IF(8*(Settings!$B$9/Q103)^2&gt;24,"&gt;24 h",8*(Settings!$B$9/Q103)^2/24))</f>
        <v/>
      </c>
      <c r="U103" s="34"/>
      <c r="V103" s="34"/>
      <c r="W103" s="34"/>
      <c r="X103" s="32" t="str">
        <f aca="false">IF(N(IF(U103&lt;&gt;"",U103,IF(M103="",0,IFERROR(N(INDEX('Reference Data'!$J$6:$J$96,MATCH(M103,'Reference Data'!$A$6:$A$96,0))),0))))=0,"",IF(U103&lt;&gt;"",U103,IF(M103="",0,IFERROR(N(INDEX('Reference Data'!$J$6:$J$96,MATCH(M103,'Reference Data'!$A$6:$A$96,0))),0)))+IF(Settings!$B$7="Yes",IF(V103&lt;&gt;"",V103,IF(M103="",0,IFERROR(N(INDEX('Reference Data'!$K$6:$K$96,MATCH(M103,'Reference Data'!$A$6:$A$96,0))),0))),0))</f>
        <v/>
      </c>
      <c r="Y103" s="35" t="str">
        <f aca="false">IF(X103="","",IF(8*10^((Settings!$B$12-X103)/10)&gt;24,"&gt;24 h",8*10^((Settings!$B$12-X103)/10)/24))</f>
        <v/>
      </c>
      <c r="Z103" s="35" t="str">
        <f aca="false">IF(X103="","",IF(8*10^((Settings!$B$13-X103)/10)&gt;24,"&gt;24 h",8*10^((Settings!$B$13-X103)/10)/24))</f>
        <v/>
      </c>
      <c r="AA103" s="36" t="str">
        <f aca="false">IF(X103="",IF(M103="","","Not published – assume YES"),IF(X103&gt;=Settings!$B$13,"YES – must be worn",IF(X103&gt;=Settings!$B$12,"Provide – advised","Not normally needed")))</f>
        <v/>
      </c>
      <c r="AB103" s="26"/>
    </row>
    <row r="104" customFormat="false" ht="19.5" hidden="false" customHeight="true" outlineLevel="0" collapsed="false">
      <c r="A104" s="26"/>
      <c r="B104" s="26"/>
      <c r="C104" s="26"/>
      <c r="D104" s="26"/>
      <c r="E104" s="26"/>
      <c r="F104" s="26"/>
      <c r="G104" s="27"/>
      <c r="H104" s="28"/>
      <c r="I104" s="26"/>
      <c r="J104" s="26"/>
      <c r="K104" s="28"/>
      <c r="L104" s="26"/>
      <c r="M104" s="29"/>
      <c r="N104" s="30"/>
      <c r="O104" s="30"/>
      <c r="P104" s="26"/>
      <c r="Q104" s="31" t="str">
        <f aca="false">IF(N(IF(N104&lt;&gt;"",N104,IF(M104="",0,IFERROR(N(INDEX('Reference Data'!$H$6:$H$96,MATCH(M104,'Reference Data'!$A$6:$A$96,0))),0))))=0,"",ROUND((IF(N104&lt;&gt;"",N104,IF(M104="",0,IFERROR(N(INDEX('Reference Data'!$H$6:$H$96,MATCH(M104,'Reference Data'!$A$6:$A$96,0))),0)))+IF(Settings!$B$6="Yes",IF(O104&lt;&gt;"",O104,IF(M104="",0,IFERROR(N(INDEX('Reference Data'!$I$6:$I$96,MATCH(M104,'Reference Data'!$A$6:$A$96,0))),0))),0))*(1+Settings!$B$5),2))</f>
        <v/>
      </c>
      <c r="R104" s="32" t="str">
        <f aca="false">IF(Q104="","",ROUND(2*Q104^2,1))</f>
        <v/>
      </c>
      <c r="S104" s="33" t="str">
        <f aca="false">IF(Q104="","",IF(8*(Settings!$B$8/Q104)^2&gt;24,"&gt;24 h",8*(Settings!$B$8/Q104)^2/24))</f>
        <v/>
      </c>
      <c r="T104" s="33" t="str">
        <f aca="false">IF(Q104="","",IF(8*(Settings!$B$9/Q104)^2&gt;24,"&gt;24 h",8*(Settings!$B$9/Q104)^2/24))</f>
        <v/>
      </c>
      <c r="U104" s="34"/>
      <c r="V104" s="34"/>
      <c r="W104" s="34"/>
      <c r="X104" s="32" t="str">
        <f aca="false">IF(N(IF(U104&lt;&gt;"",U104,IF(M104="",0,IFERROR(N(INDEX('Reference Data'!$J$6:$J$96,MATCH(M104,'Reference Data'!$A$6:$A$96,0))),0))))=0,"",IF(U104&lt;&gt;"",U104,IF(M104="",0,IFERROR(N(INDEX('Reference Data'!$J$6:$J$96,MATCH(M104,'Reference Data'!$A$6:$A$96,0))),0)))+IF(Settings!$B$7="Yes",IF(V104&lt;&gt;"",V104,IF(M104="",0,IFERROR(N(INDEX('Reference Data'!$K$6:$K$96,MATCH(M104,'Reference Data'!$A$6:$A$96,0))),0))),0))</f>
        <v/>
      </c>
      <c r="Y104" s="35" t="str">
        <f aca="false">IF(X104="","",IF(8*10^((Settings!$B$12-X104)/10)&gt;24,"&gt;24 h",8*10^((Settings!$B$12-X104)/10)/24))</f>
        <v/>
      </c>
      <c r="Z104" s="35" t="str">
        <f aca="false">IF(X104="","",IF(8*10^((Settings!$B$13-X104)/10)&gt;24,"&gt;24 h",8*10^((Settings!$B$13-X104)/10)/24))</f>
        <v/>
      </c>
      <c r="AA104" s="36" t="str">
        <f aca="false">IF(X104="",IF(M104="","","Not published – assume YES"),IF(X104&gt;=Settings!$B$13,"YES – must be worn",IF(X104&gt;=Settings!$B$12,"Provide – advised","Not normally needed")))</f>
        <v/>
      </c>
      <c r="AB104" s="26"/>
    </row>
    <row r="105" customFormat="false" ht="19.5" hidden="false" customHeight="true" outlineLevel="0" collapsed="false">
      <c r="A105" s="26"/>
      <c r="B105" s="26"/>
      <c r="C105" s="26"/>
      <c r="D105" s="26"/>
      <c r="E105" s="26"/>
      <c r="F105" s="26"/>
      <c r="G105" s="27"/>
      <c r="H105" s="28"/>
      <c r="I105" s="26"/>
      <c r="J105" s="26"/>
      <c r="K105" s="28"/>
      <c r="L105" s="26"/>
      <c r="M105" s="29"/>
      <c r="N105" s="30"/>
      <c r="O105" s="30"/>
      <c r="P105" s="26"/>
      <c r="Q105" s="31" t="str">
        <f aca="false">IF(N(IF(N105&lt;&gt;"",N105,IF(M105="",0,IFERROR(N(INDEX('Reference Data'!$H$6:$H$96,MATCH(M105,'Reference Data'!$A$6:$A$96,0))),0))))=0,"",ROUND((IF(N105&lt;&gt;"",N105,IF(M105="",0,IFERROR(N(INDEX('Reference Data'!$H$6:$H$96,MATCH(M105,'Reference Data'!$A$6:$A$96,0))),0)))+IF(Settings!$B$6="Yes",IF(O105&lt;&gt;"",O105,IF(M105="",0,IFERROR(N(INDEX('Reference Data'!$I$6:$I$96,MATCH(M105,'Reference Data'!$A$6:$A$96,0))),0))),0))*(1+Settings!$B$5),2))</f>
        <v/>
      </c>
      <c r="R105" s="32" t="str">
        <f aca="false">IF(Q105="","",ROUND(2*Q105^2,1))</f>
        <v/>
      </c>
      <c r="S105" s="33" t="str">
        <f aca="false">IF(Q105="","",IF(8*(Settings!$B$8/Q105)^2&gt;24,"&gt;24 h",8*(Settings!$B$8/Q105)^2/24))</f>
        <v/>
      </c>
      <c r="T105" s="33" t="str">
        <f aca="false">IF(Q105="","",IF(8*(Settings!$B$9/Q105)^2&gt;24,"&gt;24 h",8*(Settings!$B$9/Q105)^2/24))</f>
        <v/>
      </c>
      <c r="U105" s="34"/>
      <c r="V105" s="34"/>
      <c r="W105" s="34"/>
      <c r="X105" s="32" t="str">
        <f aca="false">IF(N(IF(U105&lt;&gt;"",U105,IF(M105="",0,IFERROR(N(INDEX('Reference Data'!$J$6:$J$96,MATCH(M105,'Reference Data'!$A$6:$A$96,0))),0))))=0,"",IF(U105&lt;&gt;"",U105,IF(M105="",0,IFERROR(N(INDEX('Reference Data'!$J$6:$J$96,MATCH(M105,'Reference Data'!$A$6:$A$96,0))),0)))+IF(Settings!$B$7="Yes",IF(V105&lt;&gt;"",V105,IF(M105="",0,IFERROR(N(INDEX('Reference Data'!$K$6:$K$96,MATCH(M105,'Reference Data'!$A$6:$A$96,0))),0))),0))</f>
        <v/>
      </c>
      <c r="Y105" s="35" t="str">
        <f aca="false">IF(X105="","",IF(8*10^((Settings!$B$12-X105)/10)&gt;24,"&gt;24 h",8*10^((Settings!$B$12-X105)/10)/24))</f>
        <v/>
      </c>
      <c r="Z105" s="35" t="str">
        <f aca="false">IF(X105="","",IF(8*10^((Settings!$B$13-X105)/10)&gt;24,"&gt;24 h",8*10^((Settings!$B$13-X105)/10)/24))</f>
        <v/>
      </c>
      <c r="AA105" s="36" t="str">
        <f aca="false">IF(X105="",IF(M105="","","Not published – assume YES"),IF(X105&gt;=Settings!$B$13,"YES – must be worn",IF(X105&gt;=Settings!$B$12,"Provide – advised","Not normally needed")))</f>
        <v/>
      </c>
      <c r="AB105" s="26"/>
    </row>
    <row r="106" customFormat="false" ht="19.5" hidden="false" customHeight="true" outlineLevel="0" collapsed="false">
      <c r="A106" s="26"/>
      <c r="B106" s="26"/>
      <c r="C106" s="26"/>
      <c r="D106" s="26"/>
      <c r="E106" s="26"/>
      <c r="F106" s="26"/>
      <c r="G106" s="27"/>
      <c r="H106" s="28"/>
      <c r="I106" s="26"/>
      <c r="J106" s="26"/>
      <c r="K106" s="28"/>
      <c r="L106" s="26"/>
      <c r="M106" s="29"/>
      <c r="N106" s="30"/>
      <c r="O106" s="30"/>
      <c r="P106" s="26"/>
      <c r="Q106" s="31" t="str">
        <f aca="false">IF(N(IF(N106&lt;&gt;"",N106,IF(M106="",0,IFERROR(N(INDEX('Reference Data'!$H$6:$H$96,MATCH(M106,'Reference Data'!$A$6:$A$96,0))),0))))=0,"",ROUND((IF(N106&lt;&gt;"",N106,IF(M106="",0,IFERROR(N(INDEX('Reference Data'!$H$6:$H$96,MATCH(M106,'Reference Data'!$A$6:$A$96,0))),0)))+IF(Settings!$B$6="Yes",IF(O106&lt;&gt;"",O106,IF(M106="",0,IFERROR(N(INDEX('Reference Data'!$I$6:$I$96,MATCH(M106,'Reference Data'!$A$6:$A$96,0))),0))),0))*(1+Settings!$B$5),2))</f>
        <v/>
      </c>
      <c r="R106" s="32" t="str">
        <f aca="false">IF(Q106="","",ROUND(2*Q106^2,1))</f>
        <v/>
      </c>
      <c r="S106" s="33" t="str">
        <f aca="false">IF(Q106="","",IF(8*(Settings!$B$8/Q106)^2&gt;24,"&gt;24 h",8*(Settings!$B$8/Q106)^2/24))</f>
        <v/>
      </c>
      <c r="T106" s="33" t="str">
        <f aca="false">IF(Q106="","",IF(8*(Settings!$B$9/Q106)^2&gt;24,"&gt;24 h",8*(Settings!$B$9/Q106)^2/24))</f>
        <v/>
      </c>
      <c r="U106" s="34"/>
      <c r="V106" s="34"/>
      <c r="W106" s="34"/>
      <c r="X106" s="32" t="str">
        <f aca="false">IF(N(IF(U106&lt;&gt;"",U106,IF(M106="",0,IFERROR(N(INDEX('Reference Data'!$J$6:$J$96,MATCH(M106,'Reference Data'!$A$6:$A$96,0))),0))))=0,"",IF(U106&lt;&gt;"",U106,IF(M106="",0,IFERROR(N(INDEX('Reference Data'!$J$6:$J$96,MATCH(M106,'Reference Data'!$A$6:$A$96,0))),0)))+IF(Settings!$B$7="Yes",IF(V106&lt;&gt;"",V106,IF(M106="",0,IFERROR(N(INDEX('Reference Data'!$K$6:$K$96,MATCH(M106,'Reference Data'!$A$6:$A$96,0))),0))),0))</f>
        <v/>
      </c>
      <c r="Y106" s="35" t="str">
        <f aca="false">IF(X106="","",IF(8*10^((Settings!$B$12-X106)/10)&gt;24,"&gt;24 h",8*10^((Settings!$B$12-X106)/10)/24))</f>
        <v/>
      </c>
      <c r="Z106" s="35" t="str">
        <f aca="false">IF(X106="","",IF(8*10^((Settings!$B$13-X106)/10)&gt;24,"&gt;24 h",8*10^((Settings!$B$13-X106)/10)/24))</f>
        <v/>
      </c>
      <c r="AA106" s="36" t="str">
        <f aca="false">IF(X106="",IF(M106="","","Not published – assume YES"),IF(X106&gt;=Settings!$B$13,"YES – must be worn",IF(X106&gt;=Settings!$B$12,"Provide – advised","Not normally needed")))</f>
        <v/>
      </c>
      <c r="AB106" s="26"/>
    </row>
    <row r="107" customFormat="false" ht="19.5" hidden="false" customHeight="true" outlineLevel="0" collapsed="false">
      <c r="A107" s="26"/>
      <c r="B107" s="26"/>
      <c r="C107" s="26"/>
      <c r="D107" s="26"/>
      <c r="E107" s="26"/>
      <c r="F107" s="26"/>
      <c r="G107" s="27"/>
      <c r="H107" s="28"/>
      <c r="I107" s="26"/>
      <c r="J107" s="26"/>
      <c r="K107" s="28"/>
      <c r="L107" s="26"/>
      <c r="M107" s="29"/>
      <c r="N107" s="30"/>
      <c r="O107" s="30"/>
      <c r="P107" s="26"/>
      <c r="Q107" s="31" t="str">
        <f aca="false">IF(N(IF(N107&lt;&gt;"",N107,IF(M107="",0,IFERROR(N(INDEX('Reference Data'!$H$6:$H$96,MATCH(M107,'Reference Data'!$A$6:$A$96,0))),0))))=0,"",ROUND((IF(N107&lt;&gt;"",N107,IF(M107="",0,IFERROR(N(INDEX('Reference Data'!$H$6:$H$96,MATCH(M107,'Reference Data'!$A$6:$A$96,0))),0)))+IF(Settings!$B$6="Yes",IF(O107&lt;&gt;"",O107,IF(M107="",0,IFERROR(N(INDEX('Reference Data'!$I$6:$I$96,MATCH(M107,'Reference Data'!$A$6:$A$96,0))),0))),0))*(1+Settings!$B$5),2))</f>
        <v/>
      </c>
      <c r="R107" s="32" t="str">
        <f aca="false">IF(Q107="","",ROUND(2*Q107^2,1))</f>
        <v/>
      </c>
      <c r="S107" s="33" t="str">
        <f aca="false">IF(Q107="","",IF(8*(Settings!$B$8/Q107)^2&gt;24,"&gt;24 h",8*(Settings!$B$8/Q107)^2/24))</f>
        <v/>
      </c>
      <c r="T107" s="33" t="str">
        <f aca="false">IF(Q107="","",IF(8*(Settings!$B$9/Q107)^2&gt;24,"&gt;24 h",8*(Settings!$B$9/Q107)^2/24))</f>
        <v/>
      </c>
      <c r="U107" s="34"/>
      <c r="V107" s="34"/>
      <c r="W107" s="34"/>
      <c r="X107" s="32" t="str">
        <f aca="false">IF(N(IF(U107&lt;&gt;"",U107,IF(M107="",0,IFERROR(N(INDEX('Reference Data'!$J$6:$J$96,MATCH(M107,'Reference Data'!$A$6:$A$96,0))),0))))=0,"",IF(U107&lt;&gt;"",U107,IF(M107="",0,IFERROR(N(INDEX('Reference Data'!$J$6:$J$96,MATCH(M107,'Reference Data'!$A$6:$A$96,0))),0)))+IF(Settings!$B$7="Yes",IF(V107&lt;&gt;"",V107,IF(M107="",0,IFERROR(N(INDEX('Reference Data'!$K$6:$K$96,MATCH(M107,'Reference Data'!$A$6:$A$96,0))),0))),0))</f>
        <v/>
      </c>
      <c r="Y107" s="35" t="str">
        <f aca="false">IF(X107="","",IF(8*10^((Settings!$B$12-X107)/10)&gt;24,"&gt;24 h",8*10^((Settings!$B$12-X107)/10)/24))</f>
        <v/>
      </c>
      <c r="Z107" s="35" t="str">
        <f aca="false">IF(X107="","",IF(8*10^((Settings!$B$13-X107)/10)&gt;24,"&gt;24 h",8*10^((Settings!$B$13-X107)/10)/24))</f>
        <v/>
      </c>
      <c r="AA107" s="36" t="str">
        <f aca="false">IF(X107="",IF(M107="","","Not published – assume YES"),IF(X107&gt;=Settings!$B$13,"YES – must be worn",IF(X107&gt;=Settings!$B$12,"Provide – advised","Not normally needed")))</f>
        <v/>
      </c>
      <c r="AB107" s="26"/>
    </row>
    <row r="108" customFormat="false" ht="19.5" hidden="false" customHeight="true" outlineLevel="0" collapsed="false">
      <c r="A108" s="26"/>
      <c r="B108" s="26"/>
      <c r="C108" s="26"/>
      <c r="D108" s="26"/>
      <c r="E108" s="26"/>
      <c r="F108" s="26"/>
      <c r="G108" s="27"/>
      <c r="H108" s="28"/>
      <c r="I108" s="26"/>
      <c r="J108" s="26"/>
      <c r="K108" s="28"/>
      <c r="L108" s="26"/>
      <c r="M108" s="29"/>
      <c r="N108" s="30"/>
      <c r="O108" s="30"/>
      <c r="P108" s="26"/>
      <c r="Q108" s="31" t="str">
        <f aca="false">IF(N(IF(N108&lt;&gt;"",N108,IF(M108="",0,IFERROR(N(INDEX('Reference Data'!$H$6:$H$96,MATCH(M108,'Reference Data'!$A$6:$A$96,0))),0))))=0,"",ROUND((IF(N108&lt;&gt;"",N108,IF(M108="",0,IFERROR(N(INDEX('Reference Data'!$H$6:$H$96,MATCH(M108,'Reference Data'!$A$6:$A$96,0))),0)))+IF(Settings!$B$6="Yes",IF(O108&lt;&gt;"",O108,IF(M108="",0,IFERROR(N(INDEX('Reference Data'!$I$6:$I$96,MATCH(M108,'Reference Data'!$A$6:$A$96,0))),0))),0))*(1+Settings!$B$5),2))</f>
        <v/>
      </c>
      <c r="R108" s="32" t="str">
        <f aca="false">IF(Q108="","",ROUND(2*Q108^2,1))</f>
        <v/>
      </c>
      <c r="S108" s="33" t="str">
        <f aca="false">IF(Q108="","",IF(8*(Settings!$B$8/Q108)^2&gt;24,"&gt;24 h",8*(Settings!$B$8/Q108)^2/24))</f>
        <v/>
      </c>
      <c r="T108" s="33" t="str">
        <f aca="false">IF(Q108="","",IF(8*(Settings!$B$9/Q108)^2&gt;24,"&gt;24 h",8*(Settings!$B$9/Q108)^2/24))</f>
        <v/>
      </c>
      <c r="U108" s="34"/>
      <c r="V108" s="34"/>
      <c r="W108" s="34"/>
      <c r="X108" s="32" t="str">
        <f aca="false">IF(N(IF(U108&lt;&gt;"",U108,IF(M108="",0,IFERROR(N(INDEX('Reference Data'!$J$6:$J$96,MATCH(M108,'Reference Data'!$A$6:$A$96,0))),0))))=0,"",IF(U108&lt;&gt;"",U108,IF(M108="",0,IFERROR(N(INDEX('Reference Data'!$J$6:$J$96,MATCH(M108,'Reference Data'!$A$6:$A$96,0))),0)))+IF(Settings!$B$7="Yes",IF(V108&lt;&gt;"",V108,IF(M108="",0,IFERROR(N(INDEX('Reference Data'!$K$6:$K$96,MATCH(M108,'Reference Data'!$A$6:$A$96,0))),0))),0))</f>
        <v/>
      </c>
      <c r="Y108" s="35" t="str">
        <f aca="false">IF(X108="","",IF(8*10^((Settings!$B$12-X108)/10)&gt;24,"&gt;24 h",8*10^((Settings!$B$12-X108)/10)/24))</f>
        <v/>
      </c>
      <c r="Z108" s="35" t="str">
        <f aca="false">IF(X108="","",IF(8*10^((Settings!$B$13-X108)/10)&gt;24,"&gt;24 h",8*10^((Settings!$B$13-X108)/10)/24))</f>
        <v/>
      </c>
      <c r="AA108" s="36" t="str">
        <f aca="false">IF(X108="",IF(M108="","","Not published – assume YES"),IF(X108&gt;=Settings!$B$13,"YES – must be worn",IF(X108&gt;=Settings!$B$12,"Provide – advised","Not normally needed")))</f>
        <v/>
      </c>
      <c r="AB108" s="26"/>
    </row>
    <row r="109" customFormat="false" ht="19.5" hidden="false" customHeight="true" outlineLevel="0" collapsed="false">
      <c r="A109" s="26"/>
      <c r="B109" s="26"/>
      <c r="C109" s="26"/>
      <c r="D109" s="26"/>
      <c r="E109" s="26"/>
      <c r="F109" s="26"/>
      <c r="G109" s="27"/>
      <c r="H109" s="28"/>
      <c r="I109" s="26"/>
      <c r="J109" s="26"/>
      <c r="K109" s="28"/>
      <c r="L109" s="26"/>
      <c r="M109" s="29"/>
      <c r="N109" s="30"/>
      <c r="O109" s="30"/>
      <c r="P109" s="26"/>
      <c r="Q109" s="31" t="str">
        <f aca="false">IF(N(IF(N109&lt;&gt;"",N109,IF(M109="",0,IFERROR(N(INDEX('Reference Data'!$H$6:$H$96,MATCH(M109,'Reference Data'!$A$6:$A$96,0))),0))))=0,"",ROUND((IF(N109&lt;&gt;"",N109,IF(M109="",0,IFERROR(N(INDEX('Reference Data'!$H$6:$H$96,MATCH(M109,'Reference Data'!$A$6:$A$96,0))),0)))+IF(Settings!$B$6="Yes",IF(O109&lt;&gt;"",O109,IF(M109="",0,IFERROR(N(INDEX('Reference Data'!$I$6:$I$96,MATCH(M109,'Reference Data'!$A$6:$A$96,0))),0))),0))*(1+Settings!$B$5),2))</f>
        <v/>
      </c>
      <c r="R109" s="32" t="str">
        <f aca="false">IF(Q109="","",ROUND(2*Q109^2,1))</f>
        <v/>
      </c>
      <c r="S109" s="33" t="str">
        <f aca="false">IF(Q109="","",IF(8*(Settings!$B$8/Q109)^2&gt;24,"&gt;24 h",8*(Settings!$B$8/Q109)^2/24))</f>
        <v/>
      </c>
      <c r="T109" s="33" t="str">
        <f aca="false">IF(Q109="","",IF(8*(Settings!$B$9/Q109)^2&gt;24,"&gt;24 h",8*(Settings!$B$9/Q109)^2/24))</f>
        <v/>
      </c>
      <c r="U109" s="34"/>
      <c r="V109" s="34"/>
      <c r="W109" s="34"/>
      <c r="X109" s="32" t="str">
        <f aca="false">IF(N(IF(U109&lt;&gt;"",U109,IF(M109="",0,IFERROR(N(INDEX('Reference Data'!$J$6:$J$96,MATCH(M109,'Reference Data'!$A$6:$A$96,0))),0))))=0,"",IF(U109&lt;&gt;"",U109,IF(M109="",0,IFERROR(N(INDEX('Reference Data'!$J$6:$J$96,MATCH(M109,'Reference Data'!$A$6:$A$96,0))),0)))+IF(Settings!$B$7="Yes",IF(V109&lt;&gt;"",V109,IF(M109="",0,IFERROR(N(INDEX('Reference Data'!$K$6:$K$96,MATCH(M109,'Reference Data'!$A$6:$A$96,0))),0))),0))</f>
        <v/>
      </c>
      <c r="Y109" s="35" t="str">
        <f aca="false">IF(X109="","",IF(8*10^((Settings!$B$12-X109)/10)&gt;24,"&gt;24 h",8*10^((Settings!$B$12-X109)/10)/24))</f>
        <v/>
      </c>
      <c r="Z109" s="35" t="str">
        <f aca="false">IF(X109="","",IF(8*10^((Settings!$B$13-X109)/10)&gt;24,"&gt;24 h",8*10^((Settings!$B$13-X109)/10)/24))</f>
        <v/>
      </c>
      <c r="AA109" s="36" t="str">
        <f aca="false">IF(X109="",IF(M109="","","Not published – assume YES"),IF(X109&gt;=Settings!$B$13,"YES – must be worn",IF(X109&gt;=Settings!$B$12,"Provide – advised","Not normally needed")))</f>
        <v/>
      </c>
      <c r="AB109" s="26"/>
    </row>
    <row r="110" customFormat="false" ht="19.5" hidden="false" customHeight="true" outlineLevel="0" collapsed="false">
      <c r="A110" s="26"/>
      <c r="B110" s="26"/>
      <c r="C110" s="26"/>
      <c r="D110" s="26"/>
      <c r="E110" s="26"/>
      <c r="F110" s="26"/>
      <c r="G110" s="27"/>
      <c r="H110" s="28"/>
      <c r="I110" s="26"/>
      <c r="J110" s="26"/>
      <c r="K110" s="28"/>
      <c r="L110" s="26"/>
      <c r="M110" s="29"/>
      <c r="N110" s="30"/>
      <c r="O110" s="30"/>
      <c r="P110" s="26"/>
      <c r="Q110" s="31" t="str">
        <f aca="false">IF(N(IF(N110&lt;&gt;"",N110,IF(M110="",0,IFERROR(N(INDEX('Reference Data'!$H$6:$H$96,MATCH(M110,'Reference Data'!$A$6:$A$96,0))),0))))=0,"",ROUND((IF(N110&lt;&gt;"",N110,IF(M110="",0,IFERROR(N(INDEX('Reference Data'!$H$6:$H$96,MATCH(M110,'Reference Data'!$A$6:$A$96,0))),0)))+IF(Settings!$B$6="Yes",IF(O110&lt;&gt;"",O110,IF(M110="",0,IFERROR(N(INDEX('Reference Data'!$I$6:$I$96,MATCH(M110,'Reference Data'!$A$6:$A$96,0))),0))),0))*(1+Settings!$B$5),2))</f>
        <v/>
      </c>
      <c r="R110" s="32" t="str">
        <f aca="false">IF(Q110="","",ROUND(2*Q110^2,1))</f>
        <v/>
      </c>
      <c r="S110" s="33" t="str">
        <f aca="false">IF(Q110="","",IF(8*(Settings!$B$8/Q110)^2&gt;24,"&gt;24 h",8*(Settings!$B$8/Q110)^2/24))</f>
        <v/>
      </c>
      <c r="T110" s="33" t="str">
        <f aca="false">IF(Q110="","",IF(8*(Settings!$B$9/Q110)^2&gt;24,"&gt;24 h",8*(Settings!$B$9/Q110)^2/24))</f>
        <v/>
      </c>
      <c r="U110" s="34"/>
      <c r="V110" s="34"/>
      <c r="W110" s="34"/>
      <c r="X110" s="32" t="str">
        <f aca="false">IF(N(IF(U110&lt;&gt;"",U110,IF(M110="",0,IFERROR(N(INDEX('Reference Data'!$J$6:$J$96,MATCH(M110,'Reference Data'!$A$6:$A$96,0))),0))))=0,"",IF(U110&lt;&gt;"",U110,IF(M110="",0,IFERROR(N(INDEX('Reference Data'!$J$6:$J$96,MATCH(M110,'Reference Data'!$A$6:$A$96,0))),0)))+IF(Settings!$B$7="Yes",IF(V110&lt;&gt;"",V110,IF(M110="",0,IFERROR(N(INDEX('Reference Data'!$K$6:$K$96,MATCH(M110,'Reference Data'!$A$6:$A$96,0))),0))),0))</f>
        <v/>
      </c>
      <c r="Y110" s="35" t="str">
        <f aca="false">IF(X110="","",IF(8*10^((Settings!$B$12-X110)/10)&gt;24,"&gt;24 h",8*10^((Settings!$B$12-X110)/10)/24))</f>
        <v/>
      </c>
      <c r="Z110" s="35" t="str">
        <f aca="false">IF(X110="","",IF(8*10^((Settings!$B$13-X110)/10)&gt;24,"&gt;24 h",8*10^((Settings!$B$13-X110)/10)/24))</f>
        <v/>
      </c>
      <c r="AA110" s="36" t="str">
        <f aca="false">IF(X110="",IF(M110="","","Not published – assume YES"),IF(X110&gt;=Settings!$B$13,"YES – must be worn",IF(X110&gt;=Settings!$B$12,"Provide – advised","Not normally needed")))</f>
        <v/>
      </c>
      <c r="AB110" s="26"/>
    </row>
    <row r="111" customFormat="false" ht="19.5" hidden="false" customHeight="true" outlineLevel="0" collapsed="false">
      <c r="A111" s="26"/>
      <c r="B111" s="26"/>
      <c r="C111" s="26"/>
      <c r="D111" s="26"/>
      <c r="E111" s="26"/>
      <c r="F111" s="26"/>
      <c r="G111" s="27"/>
      <c r="H111" s="28"/>
      <c r="I111" s="26"/>
      <c r="J111" s="26"/>
      <c r="K111" s="28"/>
      <c r="L111" s="26"/>
      <c r="M111" s="29"/>
      <c r="N111" s="30"/>
      <c r="O111" s="30"/>
      <c r="P111" s="26"/>
      <c r="Q111" s="31" t="str">
        <f aca="false">IF(N(IF(N111&lt;&gt;"",N111,IF(M111="",0,IFERROR(N(INDEX('Reference Data'!$H$6:$H$96,MATCH(M111,'Reference Data'!$A$6:$A$96,0))),0))))=0,"",ROUND((IF(N111&lt;&gt;"",N111,IF(M111="",0,IFERROR(N(INDEX('Reference Data'!$H$6:$H$96,MATCH(M111,'Reference Data'!$A$6:$A$96,0))),0)))+IF(Settings!$B$6="Yes",IF(O111&lt;&gt;"",O111,IF(M111="",0,IFERROR(N(INDEX('Reference Data'!$I$6:$I$96,MATCH(M111,'Reference Data'!$A$6:$A$96,0))),0))),0))*(1+Settings!$B$5),2))</f>
        <v/>
      </c>
      <c r="R111" s="32" t="str">
        <f aca="false">IF(Q111="","",ROUND(2*Q111^2,1))</f>
        <v/>
      </c>
      <c r="S111" s="33" t="str">
        <f aca="false">IF(Q111="","",IF(8*(Settings!$B$8/Q111)^2&gt;24,"&gt;24 h",8*(Settings!$B$8/Q111)^2/24))</f>
        <v/>
      </c>
      <c r="T111" s="33" t="str">
        <f aca="false">IF(Q111="","",IF(8*(Settings!$B$9/Q111)^2&gt;24,"&gt;24 h",8*(Settings!$B$9/Q111)^2/24))</f>
        <v/>
      </c>
      <c r="U111" s="34"/>
      <c r="V111" s="34"/>
      <c r="W111" s="34"/>
      <c r="X111" s="32" t="str">
        <f aca="false">IF(N(IF(U111&lt;&gt;"",U111,IF(M111="",0,IFERROR(N(INDEX('Reference Data'!$J$6:$J$96,MATCH(M111,'Reference Data'!$A$6:$A$96,0))),0))))=0,"",IF(U111&lt;&gt;"",U111,IF(M111="",0,IFERROR(N(INDEX('Reference Data'!$J$6:$J$96,MATCH(M111,'Reference Data'!$A$6:$A$96,0))),0)))+IF(Settings!$B$7="Yes",IF(V111&lt;&gt;"",V111,IF(M111="",0,IFERROR(N(INDEX('Reference Data'!$K$6:$K$96,MATCH(M111,'Reference Data'!$A$6:$A$96,0))),0))),0))</f>
        <v/>
      </c>
      <c r="Y111" s="35" t="str">
        <f aca="false">IF(X111="","",IF(8*10^((Settings!$B$12-X111)/10)&gt;24,"&gt;24 h",8*10^((Settings!$B$12-X111)/10)/24))</f>
        <v/>
      </c>
      <c r="Z111" s="35" t="str">
        <f aca="false">IF(X111="","",IF(8*10^((Settings!$B$13-X111)/10)&gt;24,"&gt;24 h",8*10^((Settings!$B$13-X111)/10)/24))</f>
        <v/>
      </c>
      <c r="AA111" s="36" t="str">
        <f aca="false">IF(X111="",IF(M111="","","Not published – assume YES"),IF(X111&gt;=Settings!$B$13,"YES – must be worn",IF(X111&gt;=Settings!$B$12,"Provide – advised","Not normally needed")))</f>
        <v/>
      </c>
      <c r="AB111" s="26"/>
    </row>
    <row r="112" customFormat="false" ht="19.5" hidden="false" customHeight="true" outlineLevel="0" collapsed="false">
      <c r="A112" s="26"/>
      <c r="B112" s="26"/>
      <c r="C112" s="26"/>
      <c r="D112" s="26"/>
      <c r="E112" s="26"/>
      <c r="F112" s="26"/>
      <c r="G112" s="27"/>
      <c r="H112" s="28"/>
      <c r="I112" s="26"/>
      <c r="J112" s="26"/>
      <c r="K112" s="28"/>
      <c r="L112" s="26"/>
      <c r="M112" s="29"/>
      <c r="N112" s="30"/>
      <c r="O112" s="30"/>
      <c r="P112" s="26"/>
      <c r="Q112" s="31" t="str">
        <f aca="false">IF(N(IF(N112&lt;&gt;"",N112,IF(M112="",0,IFERROR(N(INDEX('Reference Data'!$H$6:$H$96,MATCH(M112,'Reference Data'!$A$6:$A$96,0))),0))))=0,"",ROUND((IF(N112&lt;&gt;"",N112,IF(M112="",0,IFERROR(N(INDEX('Reference Data'!$H$6:$H$96,MATCH(M112,'Reference Data'!$A$6:$A$96,0))),0)))+IF(Settings!$B$6="Yes",IF(O112&lt;&gt;"",O112,IF(M112="",0,IFERROR(N(INDEX('Reference Data'!$I$6:$I$96,MATCH(M112,'Reference Data'!$A$6:$A$96,0))),0))),0))*(1+Settings!$B$5),2))</f>
        <v/>
      </c>
      <c r="R112" s="32" t="str">
        <f aca="false">IF(Q112="","",ROUND(2*Q112^2,1))</f>
        <v/>
      </c>
      <c r="S112" s="33" t="str">
        <f aca="false">IF(Q112="","",IF(8*(Settings!$B$8/Q112)^2&gt;24,"&gt;24 h",8*(Settings!$B$8/Q112)^2/24))</f>
        <v/>
      </c>
      <c r="T112" s="33" t="str">
        <f aca="false">IF(Q112="","",IF(8*(Settings!$B$9/Q112)^2&gt;24,"&gt;24 h",8*(Settings!$B$9/Q112)^2/24))</f>
        <v/>
      </c>
      <c r="U112" s="34"/>
      <c r="V112" s="34"/>
      <c r="W112" s="34"/>
      <c r="X112" s="32" t="str">
        <f aca="false">IF(N(IF(U112&lt;&gt;"",U112,IF(M112="",0,IFERROR(N(INDEX('Reference Data'!$J$6:$J$96,MATCH(M112,'Reference Data'!$A$6:$A$96,0))),0))))=0,"",IF(U112&lt;&gt;"",U112,IF(M112="",0,IFERROR(N(INDEX('Reference Data'!$J$6:$J$96,MATCH(M112,'Reference Data'!$A$6:$A$96,0))),0)))+IF(Settings!$B$7="Yes",IF(V112&lt;&gt;"",V112,IF(M112="",0,IFERROR(N(INDEX('Reference Data'!$K$6:$K$96,MATCH(M112,'Reference Data'!$A$6:$A$96,0))),0))),0))</f>
        <v/>
      </c>
      <c r="Y112" s="35" t="str">
        <f aca="false">IF(X112="","",IF(8*10^((Settings!$B$12-X112)/10)&gt;24,"&gt;24 h",8*10^((Settings!$B$12-X112)/10)/24))</f>
        <v/>
      </c>
      <c r="Z112" s="35" t="str">
        <f aca="false">IF(X112="","",IF(8*10^((Settings!$B$13-X112)/10)&gt;24,"&gt;24 h",8*10^((Settings!$B$13-X112)/10)/24))</f>
        <v/>
      </c>
      <c r="AA112" s="36" t="str">
        <f aca="false">IF(X112="",IF(M112="","","Not published – assume YES"),IF(X112&gt;=Settings!$B$13,"YES – must be worn",IF(X112&gt;=Settings!$B$12,"Provide – advised","Not normally needed")))</f>
        <v/>
      </c>
      <c r="AB112" s="26"/>
    </row>
    <row r="113" customFormat="false" ht="19.5" hidden="false" customHeight="true" outlineLevel="0" collapsed="false">
      <c r="A113" s="26"/>
      <c r="B113" s="26"/>
      <c r="C113" s="26"/>
      <c r="D113" s="26"/>
      <c r="E113" s="26"/>
      <c r="F113" s="26"/>
      <c r="G113" s="27"/>
      <c r="H113" s="28"/>
      <c r="I113" s="26"/>
      <c r="J113" s="26"/>
      <c r="K113" s="28"/>
      <c r="L113" s="26"/>
      <c r="M113" s="29"/>
      <c r="N113" s="30"/>
      <c r="O113" s="30"/>
      <c r="P113" s="26"/>
      <c r="Q113" s="31" t="str">
        <f aca="false">IF(N(IF(N113&lt;&gt;"",N113,IF(M113="",0,IFERROR(N(INDEX('Reference Data'!$H$6:$H$96,MATCH(M113,'Reference Data'!$A$6:$A$96,0))),0))))=0,"",ROUND((IF(N113&lt;&gt;"",N113,IF(M113="",0,IFERROR(N(INDEX('Reference Data'!$H$6:$H$96,MATCH(M113,'Reference Data'!$A$6:$A$96,0))),0)))+IF(Settings!$B$6="Yes",IF(O113&lt;&gt;"",O113,IF(M113="",0,IFERROR(N(INDEX('Reference Data'!$I$6:$I$96,MATCH(M113,'Reference Data'!$A$6:$A$96,0))),0))),0))*(1+Settings!$B$5),2))</f>
        <v/>
      </c>
      <c r="R113" s="32" t="str">
        <f aca="false">IF(Q113="","",ROUND(2*Q113^2,1))</f>
        <v/>
      </c>
      <c r="S113" s="33" t="str">
        <f aca="false">IF(Q113="","",IF(8*(Settings!$B$8/Q113)^2&gt;24,"&gt;24 h",8*(Settings!$B$8/Q113)^2/24))</f>
        <v/>
      </c>
      <c r="T113" s="33" t="str">
        <f aca="false">IF(Q113="","",IF(8*(Settings!$B$9/Q113)^2&gt;24,"&gt;24 h",8*(Settings!$B$9/Q113)^2/24))</f>
        <v/>
      </c>
      <c r="U113" s="34"/>
      <c r="V113" s="34"/>
      <c r="W113" s="34"/>
      <c r="X113" s="32" t="str">
        <f aca="false">IF(N(IF(U113&lt;&gt;"",U113,IF(M113="",0,IFERROR(N(INDEX('Reference Data'!$J$6:$J$96,MATCH(M113,'Reference Data'!$A$6:$A$96,0))),0))))=0,"",IF(U113&lt;&gt;"",U113,IF(M113="",0,IFERROR(N(INDEX('Reference Data'!$J$6:$J$96,MATCH(M113,'Reference Data'!$A$6:$A$96,0))),0)))+IF(Settings!$B$7="Yes",IF(V113&lt;&gt;"",V113,IF(M113="",0,IFERROR(N(INDEX('Reference Data'!$K$6:$K$96,MATCH(M113,'Reference Data'!$A$6:$A$96,0))),0))),0))</f>
        <v/>
      </c>
      <c r="Y113" s="35" t="str">
        <f aca="false">IF(X113="","",IF(8*10^((Settings!$B$12-X113)/10)&gt;24,"&gt;24 h",8*10^((Settings!$B$12-X113)/10)/24))</f>
        <v/>
      </c>
      <c r="Z113" s="35" t="str">
        <f aca="false">IF(X113="","",IF(8*10^((Settings!$B$13-X113)/10)&gt;24,"&gt;24 h",8*10^((Settings!$B$13-X113)/10)/24))</f>
        <v/>
      </c>
      <c r="AA113" s="36" t="str">
        <f aca="false">IF(X113="",IF(M113="","","Not published – assume YES"),IF(X113&gt;=Settings!$B$13,"YES – must be worn",IF(X113&gt;=Settings!$B$12,"Provide – advised","Not normally needed")))</f>
        <v/>
      </c>
      <c r="AB113" s="26"/>
    </row>
    <row r="114" customFormat="false" ht="19.5" hidden="false" customHeight="true" outlineLevel="0" collapsed="false">
      <c r="A114" s="26"/>
      <c r="B114" s="26"/>
      <c r="C114" s="26"/>
      <c r="D114" s="26"/>
      <c r="E114" s="26"/>
      <c r="F114" s="26"/>
      <c r="G114" s="27"/>
      <c r="H114" s="28"/>
      <c r="I114" s="26"/>
      <c r="J114" s="26"/>
      <c r="K114" s="28"/>
      <c r="L114" s="26"/>
      <c r="M114" s="29"/>
      <c r="N114" s="30"/>
      <c r="O114" s="30"/>
      <c r="P114" s="26"/>
      <c r="Q114" s="31" t="str">
        <f aca="false">IF(N(IF(N114&lt;&gt;"",N114,IF(M114="",0,IFERROR(N(INDEX('Reference Data'!$H$6:$H$96,MATCH(M114,'Reference Data'!$A$6:$A$96,0))),0))))=0,"",ROUND((IF(N114&lt;&gt;"",N114,IF(M114="",0,IFERROR(N(INDEX('Reference Data'!$H$6:$H$96,MATCH(M114,'Reference Data'!$A$6:$A$96,0))),0)))+IF(Settings!$B$6="Yes",IF(O114&lt;&gt;"",O114,IF(M114="",0,IFERROR(N(INDEX('Reference Data'!$I$6:$I$96,MATCH(M114,'Reference Data'!$A$6:$A$96,0))),0))),0))*(1+Settings!$B$5),2))</f>
        <v/>
      </c>
      <c r="R114" s="32" t="str">
        <f aca="false">IF(Q114="","",ROUND(2*Q114^2,1))</f>
        <v/>
      </c>
      <c r="S114" s="33" t="str">
        <f aca="false">IF(Q114="","",IF(8*(Settings!$B$8/Q114)^2&gt;24,"&gt;24 h",8*(Settings!$B$8/Q114)^2/24))</f>
        <v/>
      </c>
      <c r="T114" s="33" t="str">
        <f aca="false">IF(Q114="","",IF(8*(Settings!$B$9/Q114)^2&gt;24,"&gt;24 h",8*(Settings!$B$9/Q114)^2/24))</f>
        <v/>
      </c>
      <c r="U114" s="34"/>
      <c r="V114" s="34"/>
      <c r="W114" s="34"/>
      <c r="X114" s="32" t="str">
        <f aca="false">IF(N(IF(U114&lt;&gt;"",U114,IF(M114="",0,IFERROR(N(INDEX('Reference Data'!$J$6:$J$96,MATCH(M114,'Reference Data'!$A$6:$A$96,0))),0))))=0,"",IF(U114&lt;&gt;"",U114,IF(M114="",0,IFERROR(N(INDEX('Reference Data'!$J$6:$J$96,MATCH(M114,'Reference Data'!$A$6:$A$96,0))),0)))+IF(Settings!$B$7="Yes",IF(V114&lt;&gt;"",V114,IF(M114="",0,IFERROR(N(INDEX('Reference Data'!$K$6:$K$96,MATCH(M114,'Reference Data'!$A$6:$A$96,0))),0))),0))</f>
        <v/>
      </c>
      <c r="Y114" s="35" t="str">
        <f aca="false">IF(X114="","",IF(8*10^((Settings!$B$12-X114)/10)&gt;24,"&gt;24 h",8*10^((Settings!$B$12-X114)/10)/24))</f>
        <v/>
      </c>
      <c r="Z114" s="35" t="str">
        <f aca="false">IF(X114="","",IF(8*10^((Settings!$B$13-X114)/10)&gt;24,"&gt;24 h",8*10^((Settings!$B$13-X114)/10)/24))</f>
        <v/>
      </c>
      <c r="AA114" s="36" t="str">
        <f aca="false">IF(X114="",IF(M114="","","Not published – assume YES"),IF(X114&gt;=Settings!$B$13,"YES – must be worn",IF(X114&gt;=Settings!$B$12,"Provide – advised","Not normally needed")))</f>
        <v/>
      </c>
      <c r="AB114" s="26"/>
    </row>
    <row r="115" customFormat="false" ht="19.5" hidden="false" customHeight="true" outlineLevel="0" collapsed="false">
      <c r="A115" s="26"/>
      <c r="B115" s="26"/>
      <c r="C115" s="26"/>
      <c r="D115" s="26"/>
      <c r="E115" s="26"/>
      <c r="F115" s="26"/>
      <c r="G115" s="27"/>
      <c r="H115" s="28"/>
      <c r="I115" s="26"/>
      <c r="J115" s="26"/>
      <c r="K115" s="28"/>
      <c r="L115" s="26"/>
      <c r="M115" s="29"/>
      <c r="N115" s="30"/>
      <c r="O115" s="30"/>
      <c r="P115" s="26"/>
      <c r="Q115" s="31" t="str">
        <f aca="false">IF(N(IF(N115&lt;&gt;"",N115,IF(M115="",0,IFERROR(N(INDEX('Reference Data'!$H$6:$H$96,MATCH(M115,'Reference Data'!$A$6:$A$96,0))),0))))=0,"",ROUND((IF(N115&lt;&gt;"",N115,IF(M115="",0,IFERROR(N(INDEX('Reference Data'!$H$6:$H$96,MATCH(M115,'Reference Data'!$A$6:$A$96,0))),0)))+IF(Settings!$B$6="Yes",IF(O115&lt;&gt;"",O115,IF(M115="",0,IFERROR(N(INDEX('Reference Data'!$I$6:$I$96,MATCH(M115,'Reference Data'!$A$6:$A$96,0))),0))),0))*(1+Settings!$B$5),2))</f>
        <v/>
      </c>
      <c r="R115" s="32" t="str">
        <f aca="false">IF(Q115="","",ROUND(2*Q115^2,1))</f>
        <v/>
      </c>
      <c r="S115" s="33" t="str">
        <f aca="false">IF(Q115="","",IF(8*(Settings!$B$8/Q115)^2&gt;24,"&gt;24 h",8*(Settings!$B$8/Q115)^2/24))</f>
        <v/>
      </c>
      <c r="T115" s="33" t="str">
        <f aca="false">IF(Q115="","",IF(8*(Settings!$B$9/Q115)^2&gt;24,"&gt;24 h",8*(Settings!$B$9/Q115)^2/24))</f>
        <v/>
      </c>
      <c r="U115" s="34"/>
      <c r="V115" s="34"/>
      <c r="W115" s="34"/>
      <c r="X115" s="32" t="str">
        <f aca="false">IF(N(IF(U115&lt;&gt;"",U115,IF(M115="",0,IFERROR(N(INDEX('Reference Data'!$J$6:$J$96,MATCH(M115,'Reference Data'!$A$6:$A$96,0))),0))))=0,"",IF(U115&lt;&gt;"",U115,IF(M115="",0,IFERROR(N(INDEX('Reference Data'!$J$6:$J$96,MATCH(M115,'Reference Data'!$A$6:$A$96,0))),0)))+IF(Settings!$B$7="Yes",IF(V115&lt;&gt;"",V115,IF(M115="",0,IFERROR(N(INDEX('Reference Data'!$K$6:$K$96,MATCH(M115,'Reference Data'!$A$6:$A$96,0))),0))),0))</f>
        <v/>
      </c>
      <c r="Y115" s="35" t="str">
        <f aca="false">IF(X115="","",IF(8*10^((Settings!$B$12-X115)/10)&gt;24,"&gt;24 h",8*10^((Settings!$B$12-X115)/10)/24))</f>
        <v/>
      </c>
      <c r="Z115" s="35" t="str">
        <f aca="false">IF(X115="","",IF(8*10^((Settings!$B$13-X115)/10)&gt;24,"&gt;24 h",8*10^((Settings!$B$13-X115)/10)/24))</f>
        <v/>
      </c>
      <c r="AA115" s="36" t="str">
        <f aca="false">IF(X115="",IF(M115="","","Not published – assume YES"),IF(X115&gt;=Settings!$B$13,"YES – must be worn",IF(X115&gt;=Settings!$B$12,"Provide – advised","Not normally needed")))</f>
        <v/>
      </c>
      <c r="AB115" s="26"/>
    </row>
    <row r="116" customFormat="false" ht="19.5" hidden="false" customHeight="true" outlineLevel="0" collapsed="false">
      <c r="A116" s="26"/>
      <c r="B116" s="26"/>
      <c r="C116" s="26"/>
      <c r="D116" s="26"/>
      <c r="E116" s="26"/>
      <c r="F116" s="26"/>
      <c r="G116" s="27"/>
      <c r="H116" s="28"/>
      <c r="I116" s="26"/>
      <c r="J116" s="26"/>
      <c r="K116" s="28"/>
      <c r="L116" s="26"/>
      <c r="M116" s="29"/>
      <c r="N116" s="30"/>
      <c r="O116" s="30"/>
      <c r="P116" s="26"/>
      <c r="Q116" s="31" t="str">
        <f aca="false">IF(N(IF(N116&lt;&gt;"",N116,IF(M116="",0,IFERROR(N(INDEX('Reference Data'!$H$6:$H$96,MATCH(M116,'Reference Data'!$A$6:$A$96,0))),0))))=0,"",ROUND((IF(N116&lt;&gt;"",N116,IF(M116="",0,IFERROR(N(INDEX('Reference Data'!$H$6:$H$96,MATCH(M116,'Reference Data'!$A$6:$A$96,0))),0)))+IF(Settings!$B$6="Yes",IF(O116&lt;&gt;"",O116,IF(M116="",0,IFERROR(N(INDEX('Reference Data'!$I$6:$I$96,MATCH(M116,'Reference Data'!$A$6:$A$96,0))),0))),0))*(1+Settings!$B$5),2))</f>
        <v/>
      </c>
      <c r="R116" s="32" t="str">
        <f aca="false">IF(Q116="","",ROUND(2*Q116^2,1))</f>
        <v/>
      </c>
      <c r="S116" s="33" t="str">
        <f aca="false">IF(Q116="","",IF(8*(Settings!$B$8/Q116)^2&gt;24,"&gt;24 h",8*(Settings!$B$8/Q116)^2/24))</f>
        <v/>
      </c>
      <c r="T116" s="33" t="str">
        <f aca="false">IF(Q116="","",IF(8*(Settings!$B$9/Q116)^2&gt;24,"&gt;24 h",8*(Settings!$B$9/Q116)^2/24))</f>
        <v/>
      </c>
      <c r="U116" s="34"/>
      <c r="V116" s="34"/>
      <c r="W116" s="34"/>
      <c r="X116" s="32" t="str">
        <f aca="false">IF(N(IF(U116&lt;&gt;"",U116,IF(M116="",0,IFERROR(N(INDEX('Reference Data'!$J$6:$J$96,MATCH(M116,'Reference Data'!$A$6:$A$96,0))),0))))=0,"",IF(U116&lt;&gt;"",U116,IF(M116="",0,IFERROR(N(INDEX('Reference Data'!$J$6:$J$96,MATCH(M116,'Reference Data'!$A$6:$A$96,0))),0)))+IF(Settings!$B$7="Yes",IF(V116&lt;&gt;"",V116,IF(M116="",0,IFERROR(N(INDEX('Reference Data'!$K$6:$K$96,MATCH(M116,'Reference Data'!$A$6:$A$96,0))),0))),0))</f>
        <v/>
      </c>
      <c r="Y116" s="35" t="str">
        <f aca="false">IF(X116="","",IF(8*10^((Settings!$B$12-X116)/10)&gt;24,"&gt;24 h",8*10^((Settings!$B$12-X116)/10)/24))</f>
        <v/>
      </c>
      <c r="Z116" s="35" t="str">
        <f aca="false">IF(X116="","",IF(8*10^((Settings!$B$13-X116)/10)&gt;24,"&gt;24 h",8*10^((Settings!$B$13-X116)/10)/24))</f>
        <v/>
      </c>
      <c r="AA116" s="36" t="str">
        <f aca="false">IF(X116="",IF(M116="","","Not published – assume YES"),IF(X116&gt;=Settings!$B$13,"YES – must be worn",IF(X116&gt;=Settings!$B$12,"Provide – advised","Not normally needed")))</f>
        <v/>
      </c>
      <c r="AB116" s="26"/>
    </row>
    <row r="117" customFormat="false" ht="19.5" hidden="false" customHeight="true" outlineLevel="0" collapsed="false">
      <c r="A117" s="26"/>
      <c r="B117" s="26"/>
      <c r="C117" s="26"/>
      <c r="D117" s="26"/>
      <c r="E117" s="26"/>
      <c r="F117" s="26"/>
      <c r="G117" s="27"/>
      <c r="H117" s="28"/>
      <c r="I117" s="26"/>
      <c r="J117" s="26"/>
      <c r="K117" s="28"/>
      <c r="L117" s="26"/>
      <c r="M117" s="29"/>
      <c r="N117" s="30"/>
      <c r="O117" s="30"/>
      <c r="P117" s="26"/>
      <c r="Q117" s="31" t="str">
        <f aca="false">IF(N(IF(N117&lt;&gt;"",N117,IF(M117="",0,IFERROR(N(INDEX('Reference Data'!$H$6:$H$96,MATCH(M117,'Reference Data'!$A$6:$A$96,0))),0))))=0,"",ROUND((IF(N117&lt;&gt;"",N117,IF(M117="",0,IFERROR(N(INDEX('Reference Data'!$H$6:$H$96,MATCH(M117,'Reference Data'!$A$6:$A$96,0))),0)))+IF(Settings!$B$6="Yes",IF(O117&lt;&gt;"",O117,IF(M117="",0,IFERROR(N(INDEX('Reference Data'!$I$6:$I$96,MATCH(M117,'Reference Data'!$A$6:$A$96,0))),0))),0))*(1+Settings!$B$5),2))</f>
        <v/>
      </c>
      <c r="R117" s="32" t="str">
        <f aca="false">IF(Q117="","",ROUND(2*Q117^2,1))</f>
        <v/>
      </c>
      <c r="S117" s="33" t="str">
        <f aca="false">IF(Q117="","",IF(8*(Settings!$B$8/Q117)^2&gt;24,"&gt;24 h",8*(Settings!$B$8/Q117)^2/24))</f>
        <v/>
      </c>
      <c r="T117" s="33" t="str">
        <f aca="false">IF(Q117="","",IF(8*(Settings!$B$9/Q117)^2&gt;24,"&gt;24 h",8*(Settings!$B$9/Q117)^2/24))</f>
        <v/>
      </c>
      <c r="U117" s="34"/>
      <c r="V117" s="34"/>
      <c r="W117" s="34"/>
      <c r="X117" s="32" t="str">
        <f aca="false">IF(N(IF(U117&lt;&gt;"",U117,IF(M117="",0,IFERROR(N(INDEX('Reference Data'!$J$6:$J$96,MATCH(M117,'Reference Data'!$A$6:$A$96,0))),0))))=0,"",IF(U117&lt;&gt;"",U117,IF(M117="",0,IFERROR(N(INDEX('Reference Data'!$J$6:$J$96,MATCH(M117,'Reference Data'!$A$6:$A$96,0))),0)))+IF(Settings!$B$7="Yes",IF(V117&lt;&gt;"",V117,IF(M117="",0,IFERROR(N(INDEX('Reference Data'!$K$6:$K$96,MATCH(M117,'Reference Data'!$A$6:$A$96,0))),0))),0))</f>
        <v/>
      </c>
      <c r="Y117" s="35" t="str">
        <f aca="false">IF(X117="","",IF(8*10^((Settings!$B$12-X117)/10)&gt;24,"&gt;24 h",8*10^((Settings!$B$12-X117)/10)/24))</f>
        <v/>
      </c>
      <c r="Z117" s="35" t="str">
        <f aca="false">IF(X117="","",IF(8*10^((Settings!$B$13-X117)/10)&gt;24,"&gt;24 h",8*10^((Settings!$B$13-X117)/10)/24))</f>
        <v/>
      </c>
      <c r="AA117" s="36" t="str">
        <f aca="false">IF(X117="",IF(M117="","","Not published – assume YES"),IF(X117&gt;=Settings!$B$13,"YES – must be worn",IF(X117&gt;=Settings!$B$12,"Provide – advised","Not normally needed")))</f>
        <v/>
      </c>
      <c r="AB117" s="26"/>
    </row>
    <row r="118" customFormat="false" ht="19.5" hidden="false" customHeight="true" outlineLevel="0" collapsed="false">
      <c r="A118" s="26"/>
      <c r="B118" s="26"/>
      <c r="C118" s="26"/>
      <c r="D118" s="26"/>
      <c r="E118" s="26"/>
      <c r="F118" s="26"/>
      <c r="G118" s="27"/>
      <c r="H118" s="28"/>
      <c r="I118" s="26"/>
      <c r="J118" s="26"/>
      <c r="K118" s="28"/>
      <c r="L118" s="26"/>
      <c r="M118" s="29"/>
      <c r="N118" s="30"/>
      <c r="O118" s="30"/>
      <c r="P118" s="26"/>
      <c r="Q118" s="31" t="str">
        <f aca="false">IF(N(IF(N118&lt;&gt;"",N118,IF(M118="",0,IFERROR(N(INDEX('Reference Data'!$H$6:$H$96,MATCH(M118,'Reference Data'!$A$6:$A$96,0))),0))))=0,"",ROUND((IF(N118&lt;&gt;"",N118,IF(M118="",0,IFERROR(N(INDEX('Reference Data'!$H$6:$H$96,MATCH(M118,'Reference Data'!$A$6:$A$96,0))),0)))+IF(Settings!$B$6="Yes",IF(O118&lt;&gt;"",O118,IF(M118="",0,IFERROR(N(INDEX('Reference Data'!$I$6:$I$96,MATCH(M118,'Reference Data'!$A$6:$A$96,0))),0))),0))*(1+Settings!$B$5),2))</f>
        <v/>
      </c>
      <c r="R118" s="32" t="str">
        <f aca="false">IF(Q118="","",ROUND(2*Q118^2,1))</f>
        <v/>
      </c>
      <c r="S118" s="33" t="str">
        <f aca="false">IF(Q118="","",IF(8*(Settings!$B$8/Q118)^2&gt;24,"&gt;24 h",8*(Settings!$B$8/Q118)^2/24))</f>
        <v/>
      </c>
      <c r="T118" s="33" t="str">
        <f aca="false">IF(Q118="","",IF(8*(Settings!$B$9/Q118)^2&gt;24,"&gt;24 h",8*(Settings!$B$9/Q118)^2/24))</f>
        <v/>
      </c>
      <c r="U118" s="34"/>
      <c r="V118" s="34"/>
      <c r="W118" s="34"/>
      <c r="X118" s="32" t="str">
        <f aca="false">IF(N(IF(U118&lt;&gt;"",U118,IF(M118="",0,IFERROR(N(INDEX('Reference Data'!$J$6:$J$96,MATCH(M118,'Reference Data'!$A$6:$A$96,0))),0))))=0,"",IF(U118&lt;&gt;"",U118,IF(M118="",0,IFERROR(N(INDEX('Reference Data'!$J$6:$J$96,MATCH(M118,'Reference Data'!$A$6:$A$96,0))),0)))+IF(Settings!$B$7="Yes",IF(V118&lt;&gt;"",V118,IF(M118="",0,IFERROR(N(INDEX('Reference Data'!$K$6:$K$96,MATCH(M118,'Reference Data'!$A$6:$A$96,0))),0))),0))</f>
        <v/>
      </c>
      <c r="Y118" s="35" t="str">
        <f aca="false">IF(X118="","",IF(8*10^((Settings!$B$12-X118)/10)&gt;24,"&gt;24 h",8*10^((Settings!$B$12-X118)/10)/24))</f>
        <v/>
      </c>
      <c r="Z118" s="35" t="str">
        <f aca="false">IF(X118="","",IF(8*10^((Settings!$B$13-X118)/10)&gt;24,"&gt;24 h",8*10^((Settings!$B$13-X118)/10)/24))</f>
        <v/>
      </c>
      <c r="AA118" s="36" t="str">
        <f aca="false">IF(X118="",IF(M118="","","Not published – assume YES"),IF(X118&gt;=Settings!$B$13,"YES – must be worn",IF(X118&gt;=Settings!$B$12,"Provide – advised","Not normally needed")))</f>
        <v/>
      </c>
      <c r="AB118" s="26"/>
    </row>
    <row r="119" customFormat="false" ht="19.5" hidden="false" customHeight="true" outlineLevel="0" collapsed="false">
      <c r="A119" s="26"/>
      <c r="B119" s="26"/>
      <c r="C119" s="26"/>
      <c r="D119" s="26"/>
      <c r="E119" s="26"/>
      <c r="F119" s="26"/>
      <c r="G119" s="27"/>
      <c r="H119" s="28"/>
      <c r="I119" s="26"/>
      <c r="J119" s="26"/>
      <c r="K119" s="28"/>
      <c r="L119" s="26"/>
      <c r="M119" s="29"/>
      <c r="N119" s="30"/>
      <c r="O119" s="30"/>
      <c r="P119" s="26"/>
      <c r="Q119" s="31" t="str">
        <f aca="false">IF(N(IF(N119&lt;&gt;"",N119,IF(M119="",0,IFERROR(N(INDEX('Reference Data'!$H$6:$H$96,MATCH(M119,'Reference Data'!$A$6:$A$96,0))),0))))=0,"",ROUND((IF(N119&lt;&gt;"",N119,IF(M119="",0,IFERROR(N(INDEX('Reference Data'!$H$6:$H$96,MATCH(M119,'Reference Data'!$A$6:$A$96,0))),0)))+IF(Settings!$B$6="Yes",IF(O119&lt;&gt;"",O119,IF(M119="",0,IFERROR(N(INDEX('Reference Data'!$I$6:$I$96,MATCH(M119,'Reference Data'!$A$6:$A$96,0))),0))),0))*(1+Settings!$B$5),2))</f>
        <v/>
      </c>
      <c r="R119" s="32" t="str">
        <f aca="false">IF(Q119="","",ROUND(2*Q119^2,1))</f>
        <v/>
      </c>
      <c r="S119" s="33" t="str">
        <f aca="false">IF(Q119="","",IF(8*(Settings!$B$8/Q119)^2&gt;24,"&gt;24 h",8*(Settings!$B$8/Q119)^2/24))</f>
        <v/>
      </c>
      <c r="T119" s="33" t="str">
        <f aca="false">IF(Q119="","",IF(8*(Settings!$B$9/Q119)^2&gt;24,"&gt;24 h",8*(Settings!$B$9/Q119)^2/24))</f>
        <v/>
      </c>
      <c r="U119" s="34"/>
      <c r="V119" s="34"/>
      <c r="W119" s="34"/>
      <c r="X119" s="32" t="str">
        <f aca="false">IF(N(IF(U119&lt;&gt;"",U119,IF(M119="",0,IFERROR(N(INDEX('Reference Data'!$J$6:$J$96,MATCH(M119,'Reference Data'!$A$6:$A$96,0))),0))))=0,"",IF(U119&lt;&gt;"",U119,IF(M119="",0,IFERROR(N(INDEX('Reference Data'!$J$6:$J$96,MATCH(M119,'Reference Data'!$A$6:$A$96,0))),0)))+IF(Settings!$B$7="Yes",IF(V119&lt;&gt;"",V119,IF(M119="",0,IFERROR(N(INDEX('Reference Data'!$K$6:$K$96,MATCH(M119,'Reference Data'!$A$6:$A$96,0))),0))),0))</f>
        <v/>
      </c>
      <c r="Y119" s="35" t="str">
        <f aca="false">IF(X119="","",IF(8*10^((Settings!$B$12-X119)/10)&gt;24,"&gt;24 h",8*10^((Settings!$B$12-X119)/10)/24))</f>
        <v/>
      </c>
      <c r="Z119" s="35" t="str">
        <f aca="false">IF(X119="","",IF(8*10^((Settings!$B$13-X119)/10)&gt;24,"&gt;24 h",8*10^((Settings!$B$13-X119)/10)/24))</f>
        <v/>
      </c>
      <c r="AA119" s="36" t="str">
        <f aca="false">IF(X119="",IF(M119="","","Not published – assume YES"),IF(X119&gt;=Settings!$B$13,"YES – must be worn",IF(X119&gt;=Settings!$B$12,"Provide – advised","Not normally needed")))</f>
        <v/>
      </c>
      <c r="AB119" s="26"/>
    </row>
    <row r="120" customFormat="false" ht="19.5" hidden="false" customHeight="true" outlineLevel="0" collapsed="false">
      <c r="A120" s="26"/>
      <c r="B120" s="26"/>
      <c r="C120" s="26"/>
      <c r="D120" s="26"/>
      <c r="E120" s="26"/>
      <c r="F120" s="26"/>
      <c r="G120" s="27"/>
      <c r="H120" s="28"/>
      <c r="I120" s="26"/>
      <c r="J120" s="26"/>
      <c r="K120" s="28"/>
      <c r="L120" s="26"/>
      <c r="M120" s="29"/>
      <c r="N120" s="30"/>
      <c r="O120" s="30"/>
      <c r="P120" s="26"/>
      <c r="Q120" s="31" t="str">
        <f aca="false">IF(N(IF(N120&lt;&gt;"",N120,IF(M120="",0,IFERROR(N(INDEX('Reference Data'!$H$6:$H$96,MATCH(M120,'Reference Data'!$A$6:$A$96,0))),0))))=0,"",ROUND((IF(N120&lt;&gt;"",N120,IF(M120="",0,IFERROR(N(INDEX('Reference Data'!$H$6:$H$96,MATCH(M120,'Reference Data'!$A$6:$A$96,0))),0)))+IF(Settings!$B$6="Yes",IF(O120&lt;&gt;"",O120,IF(M120="",0,IFERROR(N(INDEX('Reference Data'!$I$6:$I$96,MATCH(M120,'Reference Data'!$A$6:$A$96,0))),0))),0))*(1+Settings!$B$5),2))</f>
        <v/>
      </c>
      <c r="R120" s="32" t="str">
        <f aca="false">IF(Q120="","",ROUND(2*Q120^2,1))</f>
        <v/>
      </c>
      <c r="S120" s="33" t="str">
        <f aca="false">IF(Q120="","",IF(8*(Settings!$B$8/Q120)^2&gt;24,"&gt;24 h",8*(Settings!$B$8/Q120)^2/24))</f>
        <v/>
      </c>
      <c r="T120" s="33" t="str">
        <f aca="false">IF(Q120="","",IF(8*(Settings!$B$9/Q120)^2&gt;24,"&gt;24 h",8*(Settings!$B$9/Q120)^2/24))</f>
        <v/>
      </c>
      <c r="U120" s="34"/>
      <c r="V120" s="34"/>
      <c r="W120" s="34"/>
      <c r="X120" s="32" t="str">
        <f aca="false">IF(N(IF(U120&lt;&gt;"",U120,IF(M120="",0,IFERROR(N(INDEX('Reference Data'!$J$6:$J$96,MATCH(M120,'Reference Data'!$A$6:$A$96,0))),0))))=0,"",IF(U120&lt;&gt;"",U120,IF(M120="",0,IFERROR(N(INDEX('Reference Data'!$J$6:$J$96,MATCH(M120,'Reference Data'!$A$6:$A$96,0))),0)))+IF(Settings!$B$7="Yes",IF(V120&lt;&gt;"",V120,IF(M120="",0,IFERROR(N(INDEX('Reference Data'!$K$6:$K$96,MATCH(M120,'Reference Data'!$A$6:$A$96,0))),0))),0))</f>
        <v/>
      </c>
      <c r="Y120" s="35" t="str">
        <f aca="false">IF(X120="","",IF(8*10^((Settings!$B$12-X120)/10)&gt;24,"&gt;24 h",8*10^((Settings!$B$12-X120)/10)/24))</f>
        <v/>
      </c>
      <c r="Z120" s="35" t="str">
        <f aca="false">IF(X120="","",IF(8*10^((Settings!$B$13-X120)/10)&gt;24,"&gt;24 h",8*10^((Settings!$B$13-X120)/10)/24))</f>
        <v/>
      </c>
      <c r="AA120" s="36" t="str">
        <f aca="false">IF(X120="",IF(M120="","","Not published – assume YES"),IF(X120&gt;=Settings!$B$13,"YES – must be worn",IF(X120&gt;=Settings!$B$12,"Provide – advised","Not normally needed")))</f>
        <v/>
      </c>
      <c r="AB120" s="26"/>
    </row>
    <row r="121" customFormat="false" ht="19.5" hidden="false" customHeight="true" outlineLevel="0" collapsed="false">
      <c r="A121" s="26"/>
      <c r="B121" s="26"/>
      <c r="C121" s="26"/>
      <c r="D121" s="26"/>
      <c r="E121" s="26"/>
      <c r="F121" s="26"/>
      <c r="G121" s="27"/>
      <c r="H121" s="28"/>
      <c r="I121" s="26"/>
      <c r="J121" s="26"/>
      <c r="K121" s="28"/>
      <c r="L121" s="26"/>
      <c r="M121" s="29"/>
      <c r="N121" s="30"/>
      <c r="O121" s="30"/>
      <c r="P121" s="26"/>
      <c r="Q121" s="31" t="str">
        <f aca="false">IF(N(IF(N121&lt;&gt;"",N121,IF(M121="",0,IFERROR(N(INDEX('Reference Data'!$H$6:$H$96,MATCH(M121,'Reference Data'!$A$6:$A$96,0))),0))))=0,"",ROUND((IF(N121&lt;&gt;"",N121,IF(M121="",0,IFERROR(N(INDEX('Reference Data'!$H$6:$H$96,MATCH(M121,'Reference Data'!$A$6:$A$96,0))),0)))+IF(Settings!$B$6="Yes",IF(O121&lt;&gt;"",O121,IF(M121="",0,IFERROR(N(INDEX('Reference Data'!$I$6:$I$96,MATCH(M121,'Reference Data'!$A$6:$A$96,0))),0))),0))*(1+Settings!$B$5),2))</f>
        <v/>
      </c>
      <c r="R121" s="32" t="str">
        <f aca="false">IF(Q121="","",ROUND(2*Q121^2,1))</f>
        <v/>
      </c>
      <c r="S121" s="33" t="str">
        <f aca="false">IF(Q121="","",IF(8*(Settings!$B$8/Q121)^2&gt;24,"&gt;24 h",8*(Settings!$B$8/Q121)^2/24))</f>
        <v/>
      </c>
      <c r="T121" s="33" t="str">
        <f aca="false">IF(Q121="","",IF(8*(Settings!$B$9/Q121)^2&gt;24,"&gt;24 h",8*(Settings!$B$9/Q121)^2/24))</f>
        <v/>
      </c>
      <c r="U121" s="34"/>
      <c r="V121" s="34"/>
      <c r="W121" s="34"/>
      <c r="X121" s="32" t="str">
        <f aca="false">IF(N(IF(U121&lt;&gt;"",U121,IF(M121="",0,IFERROR(N(INDEX('Reference Data'!$J$6:$J$96,MATCH(M121,'Reference Data'!$A$6:$A$96,0))),0))))=0,"",IF(U121&lt;&gt;"",U121,IF(M121="",0,IFERROR(N(INDEX('Reference Data'!$J$6:$J$96,MATCH(M121,'Reference Data'!$A$6:$A$96,0))),0)))+IF(Settings!$B$7="Yes",IF(V121&lt;&gt;"",V121,IF(M121="",0,IFERROR(N(INDEX('Reference Data'!$K$6:$K$96,MATCH(M121,'Reference Data'!$A$6:$A$96,0))),0))),0))</f>
        <v/>
      </c>
      <c r="Y121" s="35" t="str">
        <f aca="false">IF(X121="","",IF(8*10^((Settings!$B$12-X121)/10)&gt;24,"&gt;24 h",8*10^((Settings!$B$12-X121)/10)/24))</f>
        <v/>
      </c>
      <c r="Z121" s="35" t="str">
        <f aca="false">IF(X121="","",IF(8*10^((Settings!$B$13-X121)/10)&gt;24,"&gt;24 h",8*10^((Settings!$B$13-X121)/10)/24))</f>
        <v/>
      </c>
      <c r="AA121" s="36" t="str">
        <f aca="false">IF(X121="",IF(M121="","","Not published – assume YES"),IF(X121&gt;=Settings!$B$13,"YES – must be worn",IF(X121&gt;=Settings!$B$12,"Provide – advised","Not normally needed")))</f>
        <v/>
      </c>
      <c r="AB121" s="26"/>
    </row>
    <row r="122" customFormat="false" ht="19.5" hidden="false" customHeight="true" outlineLevel="0" collapsed="false">
      <c r="A122" s="26"/>
      <c r="B122" s="26"/>
      <c r="C122" s="26"/>
      <c r="D122" s="26"/>
      <c r="E122" s="26"/>
      <c r="F122" s="26"/>
      <c r="G122" s="27"/>
      <c r="H122" s="28"/>
      <c r="I122" s="26"/>
      <c r="J122" s="26"/>
      <c r="K122" s="28"/>
      <c r="L122" s="26"/>
      <c r="M122" s="29"/>
      <c r="N122" s="30"/>
      <c r="O122" s="30"/>
      <c r="P122" s="26"/>
      <c r="Q122" s="31" t="str">
        <f aca="false">IF(N(IF(N122&lt;&gt;"",N122,IF(M122="",0,IFERROR(N(INDEX('Reference Data'!$H$6:$H$96,MATCH(M122,'Reference Data'!$A$6:$A$96,0))),0))))=0,"",ROUND((IF(N122&lt;&gt;"",N122,IF(M122="",0,IFERROR(N(INDEX('Reference Data'!$H$6:$H$96,MATCH(M122,'Reference Data'!$A$6:$A$96,0))),0)))+IF(Settings!$B$6="Yes",IF(O122&lt;&gt;"",O122,IF(M122="",0,IFERROR(N(INDEX('Reference Data'!$I$6:$I$96,MATCH(M122,'Reference Data'!$A$6:$A$96,0))),0))),0))*(1+Settings!$B$5),2))</f>
        <v/>
      </c>
      <c r="R122" s="32" t="str">
        <f aca="false">IF(Q122="","",ROUND(2*Q122^2,1))</f>
        <v/>
      </c>
      <c r="S122" s="33" t="str">
        <f aca="false">IF(Q122="","",IF(8*(Settings!$B$8/Q122)^2&gt;24,"&gt;24 h",8*(Settings!$B$8/Q122)^2/24))</f>
        <v/>
      </c>
      <c r="T122" s="33" t="str">
        <f aca="false">IF(Q122="","",IF(8*(Settings!$B$9/Q122)^2&gt;24,"&gt;24 h",8*(Settings!$B$9/Q122)^2/24))</f>
        <v/>
      </c>
      <c r="U122" s="34"/>
      <c r="V122" s="34"/>
      <c r="W122" s="34"/>
      <c r="X122" s="32" t="str">
        <f aca="false">IF(N(IF(U122&lt;&gt;"",U122,IF(M122="",0,IFERROR(N(INDEX('Reference Data'!$J$6:$J$96,MATCH(M122,'Reference Data'!$A$6:$A$96,0))),0))))=0,"",IF(U122&lt;&gt;"",U122,IF(M122="",0,IFERROR(N(INDEX('Reference Data'!$J$6:$J$96,MATCH(M122,'Reference Data'!$A$6:$A$96,0))),0)))+IF(Settings!$B$7="Yes",IF(V122&lt;&gt;"",V122,IF(M122="",0,IFERROR(N(INDEX('Reference Data'!$K$6:$K$96,MATCH(M122,'Reference Data'!$A$6:$A$96,0))),0))),0))</f>
        <v/>
      </c>
      <c r="Y122" s="35" t="str">
        <f aca="false">IF(X122="","",IF(8*10^((Settings!$B$12-X122)/10)&gt;24,"&gt;24 h",8*10^((Settings!$B$12-X122)/10)/24))</f>
        <v/>
      </c>
      <c r="Z122" s="35" t="str">
        <f aca="false">IF(X122="","",IF(8*10^((Settings!$B$13-X122)/10)&gt;24,"&gt;24 h",8*10^((Settings!$B$13-X122)/10)/24))</f>
        <v/>
      </c>
      <c r="AA122" s="36" t="str">
        <f aca="false">IF(X122="",IF(M122="","","Not published – assume YES"),IF(X122&gt;=Settings!$B$13,"YES – must be worn",IF(X122&gt;=Settings!$B$12,"Provide – advised","Not normally needed")))</f>
        <v/>
      </c>
      <c r="AB122" s="26"/>
    </row>
    <row r="123" customFormat="false" ht="19.5" hidden="false" customHeight="true" outlineLevel="0" collapsed="false">
      <c r="A123" s="26"/>
      <c r="B123" s="26"/>
      <c r="C123" s="26"/>
      <c r="D123" s="26"/>
      <c r="E123" s="26"/>
      <c r="F123" s="26"/>
      <c r="G123" s="27"/>
      <c r="H123" s="28"/>
      <c r="I123" s="26"/>
      <c r="J123" s="26"/>
      <c r="K123" s="28"/>
      <c r="L123" s="26"/>
      <c r="M123" s="29"/>
      <c r="N123" s="30"/>
      <c r="O123" s="30"/>
      <c r="P123" s="26"/>
      <c r="Q123" s="31" t="str">
        <f aca="false">IF(N(IF(N123&lt;&gt;"",N123,IF(M123="",0,IFERROR(N(INDEX('Reference Data'!$H$6:$H$96,MATCH(M123,'Reference Data'!$A$6:$A$96,0))),0))))=0,"",ROUND((IF(N123&lt;&gt;"",N123,IF(M123="",0,IFERROR(N(INDEX('Reference Data'!$H$6:$H$96,MATCH(M123,'Reference Data'!$A$6:$A$96,0))),0)))+IF(Settings!$B$6="Yes",IF(O123&lt;&gt;"",O123,IF(M123="",0,IFERROR(N(INDEX('Reference Data'!$I$6:$I$96,MATCH(M123,'Reference Data'!$A$6:$A$96,0))),0))),0))*(1+Settings!$B$5),2))</f>
        <v/>
      </c>
      <c r="R123" s="32" t="str">
        <f aca="false">IF(Q123="","",ROUND(2*Q123^2,1))</f>
        <v/>
      </c>
      <c r="S123" s="33" t="str">
        <f aca="false">IF(Q123="","",IF(8*(Settings!$B$8/Q123)^2&gt;24,"&gt;24 h",8*(Settings!$B$8/Q123)^2/24))</f>
        <v/>
      </c>
      <c r="T123" s="33" t="str">
        <f aca="false">IF(Q123="","",IF(8*(Settings!$B$9/Q123)^2&gt;24,"&gt;24 h",8*(Settings!$B$9/Q123)^2/24))</f>
        <v/>
      </c>
      <c r="U123" s="34"/>
      <c r="V123" s="34"/>
      <c r="W123" s="34"/>
      <c r="X123" s="32" t="str">
        <f aca="false">IF(N(IF(U123&lt;&gt;"",U123,IF(M123="",0,IFERROR(N(INDEX('Reference Data'!$J$6:$J$96,MATCH(M123,'Reference Data'!$A$6:$A$96,0))),0))))=0,"",IF(U123&lt;&gt;"",U123,IF(M123="",0,IFERROR(N(INDEX('Reference Data'!$J$6:$J$96,MATCH(M123,'Reference Data'!$A$6:$A$96,0))),0)))+IF(Settings!$B$7="Yes",IF(V123&lt;&gt;"",V123,IF(M123="",0,IFERROR(N(INDEX('Reference Data'!$K$6:$K$96,MATCH(M123,'Reference Data'!$A$6:$A$96,0))),0))),0))</f>
        <v/>
      </c>
      <c r="Y123" s="35" t="str">
        <f aca="false">IF(X123="","",IF(8*10^((Settings!$B$12-X123)/10)&gt;24,"&gt;24 h",8*10^((Settings!$B$12-X123)/10)/24))</f>
        <v/>
      </c>
      <c r="Z123" s="35" t="str">
        <f aca="false">IF(X123="","",IF(8*10^((Settings!$B$13-X123)/10)&gt;24,"&gt;24 h",8*10^((Settings!$B$13-X123)/10)/24))</f>
        <v/>
      </c>
      <c r="AA123" s="36" t="str">
        <f aca="false">IF(X123="",IF(M123="","","Not published – assume YES"),IF(X123&gt;=Settings!$B$13,"YES – must be worn",IF(X123&gt;=Settings!$B$12,"Provide – advised","Not normally needed")))</f>
        <v/>
      </c>
      <c r="AB123" s="26"/>
    </row>
    <row r="124" customFormat="false" ht="19.5" hidden="false" customHeight="true" outlineLevel="0" collapsed="false">
      <c r="A124" s="26"/>
      <c r="B124" s="26"/>
      <c r="C124" s="26"/>
      <c r="D124" s="26"/>
      <c r="E124" s="26"/>
      <c r="F124" s="26"/>
      <c r="G124" s="27"/>
      <c r="H124" s="28"/>
      <c r="I124" s="26"/>
      <c r="J124" s="26"/>
      <c r="K124" s="28"/>
      <c r="L124" s="26"/>
      <c r="M124" s="29"/>
      <c r="N124" s="30"/>
      <c r="O124" s="30"/>
      <c r="P124" s="26"/>
      <c r="Q124" s="31" t="str">
        <f aca="false">IF(N(IF(N124&lt;&gt;"",N124,IF(M124="",0,IFERROR(N(INDEX('Reference Data'!$H$6:$H$96,MATCH(M124,'Reference Data'!$A$6:$A$96,0))),0))))=0,"",ROUND((IF(N124&lt;&gt;"",N124,IF(M124="",0,IFERROR(N(INDEX('Reference Data'!$H$6:$H$96,MATCH(M124,'Reference Data'!$A$6:$A$96,0))),0)))+IF(Settings!$B$6="Yes",IF(O124&lt;&gt;"",O124,IF(M124="",0,IFERROR(N(INDEX('Reference Data'!$I$6:$I$96,MATCH(M124,'Reference Data'!$A$6:$A$96,0))),0))),0))*(1+Settings!$B$5),2))</f>
        <v/>
      </c>
      <c r="R124" s="32" t="str">
        <f aca="false">IF(Q124="","",ROUND(2*Q124^2,1))</f>
        <v/>
      </c>
      <c r="S124" s="33" t="str">
        <f aca="false">IF(Q124="","",IF(8*(Settings!$B$8/Q124)^2&gt;24,"&gt;24 h",8*(Settings!$B$8/Q124)^2/24))</f>
        <v/>
      </c>
      <c r="T124" s="33" t="str">
        <f aca="false">IF(Q124="","",IF(8*(Settings!$B$9/Q124)^2&gt;24,"&gt;24 h",8*(Settings!$B$9/Q124)^2/24))</f>
        <v/>
      </c>
      <c r="U124" s="34"/>
      <c r="V124" s="34"/>
      <c r="W124" s="34"/>
      <c r="X124" s="32" t="str">
        <f aca="false">IF(N(IF(U124&lt;&gt;"",U124,IF(M124="",0,IFERROR(N(INDEX('Reference Data'!$J$6:$J$96,MATCH(M124,'Reference Data'!$A$6:$A$96,0))),0))))=0,"",IF(U124&lt;&gt;"",U124,IF(M124="",0,IFERROR(N(INDEX('Reference Data'!$J$6:$J$96,MATCH(M124,'Reference Data'!$A$6:$A$96,0))),0)))+IF(Settings!$B$7="Yes",IF(V124&lt;&gt;"",V124,IF(M124="",0,IFERROR(N(INDEX('Reference Data'!$K$6:$K$96,MATCH(M124,'Reference Data'!$A$6:$A$96,0))),0))),0))</f>
        <v/>
      </c>
      <c r="Y124" s="35" t="str">
        <f aca="false">IF(X124="","",IF(8*10^((Settings!$B$12-X124)/10)&gt;24,"&gt;24 h",8*10^((Settings!$B$12-X124)/10)/24))</f>
        <v/>
      </c>
      <c r="Z124" s="35" t="str">
        <f aca="false">IF(X124="","",IF(8*10^((Settings!$B$13-X124)/10)&gt;24,"&gt;24 h",8*10^((Settings!$B$13-X124)/10)/24))</f>
        <v/>
      </c>
      <c r="AA124" s="36" t="str">
        <f aca="false">IF(X124="",IF(M124="","","Not published – assume YES"),IF(X124&gt;=Settings!$B$13,"YES – must be worn",IF(X124&gt;=Settings!$B$12,"Provide – advised","Not normally needed")))</f>
        <v/>
      </c>
      <c r="AB124" s="26"/>
    </row>
    <row r="125" customFormat="false" ht="19.5" hidden="false" customHeight="true" outlineLevel="0" collapsed="false">
      <c r="A125" s="26"/>
      <c r="B125" s="26"/>
      <c r="C125" s="26"/>
      <c r="D125" s="26"/>
      <c r="E125" s="26"/>
      <c r="F125" s="26"/>
      <c r="G125" s="27"/>
      <c r="H125" s="28"/>
      <c r="I125" s="26"/>
      <c r="J125" s="26"/>
      <c r="K125" s="28"/>
      <c r="L125" s="26"/>
      <c r="M125" s="29"/>
      <c r="N125" s="30"/>
      <c r="O125" s="30"/>
      <c r="P125" s="26"/>
      <c r="Q125" s="31" t="str">
        <f aca="false">IF(N(IF(N125&lt;&gt;"",N125,IF(M125="",0,IFERROR(N(INDEX('Reference Data'!$H$6:$H$96,MATCH(M125,'Reference Data'!$A$6:$A$96,0))),0))))=0,"",ROUND((IF(N125&lt;&gt;"",N125,IF(M125="",0,IFERROR(N(INDEX('Reference Data'!$H$6:$H$96,MATCH(M125,'Reference Data'!$A$6:$A$96,0))),0)))+IF(Settings!$B$6="Yes",IF(O125&lt;&gt;"",O125,IF(M125="",0,IFERROR(N(INDEX('Reference Data'!$I$6:$I$96,MATCH(M125,'Reference Data'!$A$6:$A$96,0))),0))),0))*(1+Settings!$B$5),2))</f>
        <v/>
      </c>
      <c r="R125" s="32" t="str">
        <f aca="false">IF(Q125="","",ROUND(2*Q125^2,1))</f>
        <v/>
      </c>
      <c r="S125" s="33" t="str">
        <f aca="false">IF(Q125="","",IF(8*(Settings!$B$8/Q125)^2&gt;24,"&gt;24 h",8*(Settings!$B$8/Q125)^2/24))</f>
        <v/>
      </c>
      <c r="T125" s="33" t="str">
        <f aca="false">IF(Q125="","",IF(8*(Settings!$B$9/Q125)^2&gt;24,"&gt;24 h",8*(Settings!$B$9/Q125)^2/24))</f>
        <v/>
      </c>
      <c r="U125" s="34"/>
      <c r="V125" s="34"/>
      <c r="W125" s="34"/>
      <c r="X125" s="32" t="str">
        <f aca="false">IF(N(IF(U125&lt;&gt;"",U125,IF(M125="",0,IFERROR(N(INDEX('Reference Data'!$J$6:$J$96,MATCH(M125,'Reference Data'!$A$6:$A$96,0))),0))))=0,"",IF(U125&lt;&gt;"",U125,IF(M125="",0,IFERROR(N(INDEX('Reference Data'!$J$6:$J$96,MATCH(M125,'Reference Data'!$A$6:$A$96,0))),0)))+IF(Settings!$B$7="Yes",IF(V125&lt;&gt;"",V125,IF(M125="",0,IFERROR(N(INDEX('Reference Data'!$K$6:$K$96,MATCH(M125,'Reference Data'!$A$6:$A$96,0))),0))),0))</f>
        <v/>
      </c>
      <c r="Y125" s="35" t="str">
        <f aca="false">IF(X125="","",IF(8*10^((Settings!$B$12-X125)/10)&gt;24,"&gt;24 h",8*10^((Settings!$B$12-X125)/10)/24))</f>
        <v/>
      </c>
      <c r="Z125" s="35" t="str">
        <f aca="false">IF(X125="","",IF(8*10^((Settings!$B$13-X125)/10)&gt;24,"&gt;24 h",8*10^((Settings!$B$13-X125)/10)/24))</f>
        <v/>
      </c>
      <c r="AA125" s="36" t="str">
        <f aca="false">IF(X125="",IF(M125="","","Not published – assume YES"),IF(X125&gt;=Settings!$B$13,"YES – must be worn",IF(X125&gt;=Settings!$B$12,"Provide – advised","Not normally needed")))</f>
        <v/>
      </c>
      <c r="AB125" s="26"/>
    </row>
    <row r="126" customFormat="false" ht="19.5" hidden="false" customHeight="true" outlineLevel="0" collapsed="false">
      <c r="A126" s="26"/>
      <c r="B126" s="26"/>
      <c r="C126" s="26"/>
      <c r="D126" s="26"/>
      <c r="E126" s="26"/>
      <c r="F126" s="26"/>
      <c r="G126" s="27"/>
      <c r="H126" s="28"/>
      <c r="I126" s="26"/>
      <c r="J126" s="26"/>
      <c r="K126" s="28"/>
      <c r="L126" s="26"/>
      <c r="M126" s="29"/>
      <c r="N126" s="30"/>
      <c r="O126" s="30"/>
      <c r="P126" s="26"/>
      <c r="Q126" s="31" t="str">
        <f aca="false">IF(N(IF(N126&lt;&gt;"",N126,IF(M126="",0,IFERROR(N(INDEX('Reference Data'!$H$6:$H$96,MATCH(M126,'Reference Data'!$A$6:$A$96,0))),0))))=0,"",ROUND((IF(N126&lt;&gt;"",N126,IF(M126="",0,IFERROR(N(INDEX('Reference Data'!$H$6:$H$96,MATCH(M126,'Reference Data'!$A$6:$A$96,0))),0)))+IF(Settings!$B$6="Yes",IF(O126&lt;&gt;"",O126,IF(M126="",0,IFERROR(N(INDEX('Reference Data'!$I$6:$I$96,MATCH(M126,'Reference Data'!$A$6:$A$96,0))),0))),0))*(1+Settings!$B$5),2))</f>
        <v/>
      </c>
      <c r="R126" s="32" t="str">
        <f aca="false">IF(Q126="","",ROUND(2*Q126^2,1))</f>
        <v/>
      </c>
      <c r="S126" s="33" t="str">
        <f aca="false">IF(Q126="","",IF(8*(Settings!$B$8/Q126)^2&gt;24,"&gt;24 h",8*(Settings!$B$8/Q126)^2/24))</f>
        <v/>
      </c>
      <c r="T126" s="33" t="str">
        <f aca="false">IF(Q126="","",IF(8*(Settings!$B$9/Q126)^2&gt;24,"&gt;24 h",8*(Settings!$B$9/Q126)^2/24))</f>
        <v/>
      </c>
      <c r="U126" s="34"/>
      <c r="V126" s="34"/>
      <c r="W126" s="34"/>
      <c r="X126" s="32" t="str">
        <f aca="false">IF(N(IF(U126&lt;&gt;"",U126,IF(M126="",0,IFERROR(N(INDEX('Reference Data'!$J$6:$J$96,MATCH(M126,'Reference Data'!$A$6:$A$96,0))),0))))=0,"",IF(U126&lt;&gt;"",U126,IF(M126="",0,IFERROR(N(INDEX('Reference Data'!$J$6:$J$96,MATCH(M126,'Reference Data'!$A$6:$A$96,0))),0)))+IF(Settings!$B$7="Yes",IF(V126&lt;&gt;"",V126,IF(M126="",0,IFERROR(N(INDEX('Reference Data'!$K$6:$K$96,MATCH(M126,'Reference Data'!$A$6:$A$96,0))),0))),0))</f>
        <v/>
      </c>
      <c r="Y126" s="35" t="str">
        <f aca="false">IF(X126="","",IF(8*10^((Settings!$B$12-X126)/10)&gt;24,"&gt;24 h",8*10^((Settings!$B$12-X126)/10)/24))</f>
        <v/>
      </c>
      <c r="Z126" s="35" t="str">
        <f aca="false">IF(X126="","",IF(8*10^((Settings!$B$13-X126)/10)&gt;24,"&gt;24 h",8*10^((Settings!$B$13-X126)/10)/24))</f>
        <v/>
      </c>
      <c r="AA126" s="36" t="str">
        <f aca="false">IF(X126="",IF(M126="","","Not published – assume YES"),IF(X126&gt;=Settings!$B$13,"YES – must be worn",IF(X126&gt;=Settings!$B$12,"Provide – advised","Not normally needed")))</f>
        <v/>
      </c>
      <c r="AB126" s="26"/>
    </row>
    <row r="127" customFormat="false" ht="19.5" hidden="false" customHeight="true" outlineLevel="0" collapsed="false">
      <c r="A127" s="26"/>
      <c r="B127" s="26"/>
      <c r="C127" s="26"/>
      <c r="D127" s="26"/>
      <c r="E127" s="26"/>
      <c r="F127" s="26"/>
      <c r="G127" s="27"/>
      <c r="H127" s="28"/>
      <c r="I127" s="26"/>
      <c r="J127" s="26"/>
      <c r="K127" s="28"/>
      <c r="L127" s="26"/>
      <c r="M127" s="29"/>
      <c r="N127" s="30"/>
      <c r="O127" s="30"/>
      <c r="P127" s="26"/>
      <c r="Q127" s="31" t="str">
        <f aca="false">IF(N(IF(N127&lt;&gt;"",N127,IF(M127="",0,IFERROR(N(INDEX('Reference Data'!$H$6:$H$96,MATCH(M127,'Reference Data'!$A$6:$A$96,0))),0))))=0,"",ROUND((IF(N127&lt;&gt;"",N127,IF(M127="",0,IFERROR(N(INDEX('Reference Data'!$H$6:$H$96,MATCH(M127,'Reference Data'!$A$6:$A$96,0))),0)))+IF(Settings!$B$6="Yes",IF(O127&lt;&gt;"",O127,IF(M127="",0,IFERROR(N(INDEX('Reference Data'!$I$6:$I$96,MATCH(M127,'Reference Data'!$A$6:$A$96,0))),0))),0))*(1+Settings!$B$5),2))</f>
        <v/>
      </c>
      <c r="R127" s="32" t="str">
        <f aca="false">IF(Q127="","",ROUND(2*Q127^2,1))</f>
        <v/>
      </c>
      <c r="S127" s="33" t="str">
        <f aca="false">IF(Q127="","",IF(8*(Settings!$B$8/Q127)^2&gt;24,"&gt;24 h",8*(Settings!$B$8/Q127)^2/24))</f>
        <v/>
      </c>
      <c r="T127" s="33" t="str">
        <f aca="false">IF(Q127="","",IF(8*(Settings!$B$9/Q127)^2&gt;24,"&gt;24 h",8*(Settings!$B$9/Q127)^2/24))</f>
        <v/>
      </c>
      <c r="U127" s="34"/>
      <c r="V127" s="34"/>
      <c r="W127" s="34"/>
      <c r="X127" s="32" t="str">
        <f aca="false">IF(N(IF(U127&lt;&gt;"",U127,IF(M127="",0,IFERROR(N(INDEX('Reference Data'!$J$6:$J$96,MATCH(M127,'Reference Data'!$A$6:$A$96,0))),0))))=0,"",IF(U127&lt;&gt;"",U127,IF(M127="",0,IFERROR(N(INDEX('Reference Data'!$J$6:$J$96,MATCH(M127,'Reference Data'!$A$6:$A$96,0))),0)))+IF(Settings!$B$7="Yes",IF(V127&lt;&gt;"",V127,IF(M127="",0,IFERROR(N(INDEX('Reference Data'!$K$6:$K$96,MATCH(M127,'Reference Data'!$A$6:$A$96,0))),0))),0))</f>
        <v/>
      </c>
      <c r="Y127" s="35" t="str">
        <f aca="false">IF(X127="","",IF(8*10^((Settings!$B$12-X127)/10)&gt;24,"&gt;24 h",8*10^((Settings!$B$12-X127)/10)/24))</f>
        <v/>
      </c>
      <c r="Z127" s="35" t="str">
        <f aca="false">IF(X127="","",IF(8*10^((Settings!$B$13-X127)/10)&gt;24,"&gt;24 h",8*10^((Settings!$B$13-X127)/10)/24))</f>
        <v/>
      </c>
      <c r="AA127" s="36" t="str">
        <f aca="false">IF(X127="",IF(M127="","","Not published – assume YES"),IF(X127&gt;=Settings!$B$13,"YES – must be worn",IF(X127&gt;=Settings!$B$12,"Provide – advised","Not normally needed")))</f>
        <v/>
      </c>
      <c r="AB127" s="26"/>
    </row>
    <row r="128" customFormat="false" ht="19.5" hidden="false" customHeight="true" outlineLevel="0" collapsed="false">
      <c r="A128" s="26"/>
      <c r="B128" s="26"/>
      <c r="C128" s="26"/>
      <c r="D128" s="26"/>
      <c r="E128" s="26"/>
      <c r="F128" s="26"/>
      <c r="G128" s="27"/>
      <c r="H128" s="28"/>
      <c r="I128" s="26"/>
      <c r="J128" s="26"/>
      <c r="K128" s="28"/>
      <c r="L128" s="26"/>
      <c r="M128" s="29"/>
      <c r="N128" s="30"/>
      <c r="O128" s="30"/>
      <c r="P128" s="26"/>
      <c r="Q128" s="31" t="str">
        <f aca="false">IF(N(IF(N128&lt;&gt;"",N128,IF(M128="",0,IFERROR(N(INDEX('Reference Data'!$H$6:$H$96,MATCH(M128,'Reference Data'!$A$6:$A$96,0))),0))))=0,"",ROUND((IF(N128&lt;&gt;"",N128,IF(M128="",0,IFERROR(N(INDEX('Reference Data'!$H$6:$H$96,MATCH(M128,'Reference Data'!$A$6:$A$96,0))),0)))+IF(Settings!$B$6="Yes",IF(O128&lt;&gt;"",O128,IF(M128="",0,IFERROR(N(INDEX('Reference Data'!$I$6:$I$96,MATCH(M128,'Reference Data'!$A$6:$A$96,0))),0))),0))*(1+Settings!$B$5),2))</f>
        <v/>
      </c>
      <c r="R128" s="32" t="str">
        <f aca="false">IF(Q128="","",ROUND(2*Q128^2,1))</f>
        <v/>
      </c>
      <c r="S128" s="33" t="str">
        <f aca="false">IF(Q128="","",IF(8*(Settings!$B$8/Q128)^2&gt;24,"&gt;24 h",8*(Settings!$B$8/Q128)^2/24))</f>
        <v/>
      </c>
      <c r="T128" s="33" t="str">
        <f aca="false">IF(Q128="","",IF(8*(Settings!$B$9/Q128)^2&gt;24,"&gt;24 h",8*(Settings!$B$9/Q128)^2/24))</f>
        <v/>
      </c>
      <c r="U128" s="34"/>
      <c r="V128" s="34"/>
      <c r="W128" s="34"/>
      <c r="X128" s="32" t="str">
        <f aca="false">IF(N(IF(U128&lt;&gt;"",U128,IF(M128="",0,IFERROR(N(INDEX('Reference Data'!$J$6:$J$96,MATCH(M128,'Reference Data'!$A$6:$A$96,0))),0))))=0,"",IF(U128&lt;&gt;"",U128,IF(M128="",0,IFERROR(N(INDEX('Reference Data'!$J$6:$J$96,MATCH(M128,'Reference Data'!$A$6:$A$96,0))),0)))+IF(Settings!$B$7="Yes",IF(V128&lt;&gt;"",V128,IF(M128="",0,IFERROR(N(INDEX('Reference Data'!$K$6:$K$96,MATCH(M128,'Reference Data'!$A$6:$A$96,0))),0))),0))</f>
        <v/>
      </c>
      <c r="Y128" s="35" t="str">
        <f aca="false">IF(X128="","",IF(8*10^((Settings!$B$12-X128)/10)&gt;24,"&gt;24 h",8*10^((Settings!$B$12-X128)/10)/24))</f>
        <v/>
      </c>
      <c r="Z128" s="35" t="str">
        <f aca="false">IF(X128="","",IF(8*10^((Settings!$B$13-X128)/10)&gt;24,"&gt;24 h",8*10^((Settings!$B$13-X128)/10)/24))</f>
        <v/>
      </c>
      <c r="AA128" s="36" t="str">
        <f aca="false">IF(X128="",IF(M128="","","Not published – assume YES"),IF(X128&gt;=Settings!$B$13,"YES – must be worn",IF(X128&gt;=Settings!$B$12,"Provide – advised","Not normally needed")))</f>
        <v/>
      </c>
      <c r="AB128" s="26"/>
    </row>
    <row r="129" customFormat="false" ht="19.5" hidden="false" customHeight="true" outlineLevel="0" collapsed="false">
      <c r="A129" s="26"/>
      <c r="B129" s="26"/>
      <c r="C129" s="26"/>
      <c r="D129" s="26"/>
      <c r="E129" s="26"/>
      <c r="F129" s="26"/>
      <c r="G129" s="27"/>
      <c r="H129" s="28"/>
      <c r="I129" s="26"/>
      <c r="J129" s="26"/>
      <c r="K129" s="28"/>
      <c r="L129" s="26"/>
      <c r="M129" s="29"/>
      <c r="N129" s="30"/>
      <c r="O129" s="30"/>
      <c r="P129" s="26"/>
      <c r="Q129" s="31" t="str">
        <f aca="false">IF(N(IF(N129&lt;&gt;"",N129,IF(M129="",0,IFERROR(N(INDEX('Reference Data'!$H$6:$H$96,MATCH(M129,'Reference Data'!$A$6:$A$96,0))),0))))=0,"",ROUND((IF(N129&lt;&gt;"",N129,IF(M129="",0,IFERROR(N(INDEX('Reference Data'!$H$6:$H$96,MATCH(M129,'Reference Data'!$A$6:$A$96,0))),0)))+IF(Settings!$B$6="Yes",IF(O129&lt;&gt;"",O129,IF(M129="",0,IFERROR(N(INDEX('Reference Data'!$I$6:$I$96,MATCH(M129,'Reference Data'!$A$6:$A$96,0))),0))),0))*(1+Settings!$B$5),2))</f>
        <v/>
      </c>
      <c r="R129" s="32" t="str">
        <f aca="false">IF(Q129="","",ROUND(2*Q129^2,1))</f>
        <v/>
      </c>
      <c r="S129" s="33" t="str">
        <f aca="false">IF(Q129="","",IF(8*(Settings!$B$8/Q129)^2&gt;24,"&gt;24 h",8*(Settings!$B$8/Q129)^2/24))</f>
        <v/>
      </c>
      <c r="T129" s="33" t="str">
        <f aca="false">IF(Q129="","",IF(8*(Settings!$B$9/Q129)^2&gt;24,"&gt;24 h",8*(Settings!$B$9/Q129)^2/24))</f>
        <v/>
      </c>
      <c r="U129" s="34"/>
      <c r="V129" s="34"/>
      <c r="W129" s="34"/>
      <c r="X129" s="32" t="str">
        <f aca="false">IF(N(IF(U129&lt;&gt;"",U129,IF(M129="",0,IFERROR(N(INDEX('Reference Data'!$J$6:$J$96,MATCH(M129,'Reference Data'!$A$6:$A$96,0))),0))))=0,"",IF(U129&lt;&gt;"",U129,IF(M129="",0,IFERROR(N(INDEX('Reference Data'!$J$6:$J$96,MATCH(M129,'Reference Data'!$A$6:$A$96,0))),0)))+IF(Settings!$B$7="Yes",IF(V129&lt;&gt;"",V129,IF(M129="",0,IFERROR(N(INDEX('Reference Data'!$K$6:$K$96,MATCH(M129,'Reference Data'!$A$6:$A$96,0))),0))),0))</f>
        <v/>
      </c>
      <c r="Y129" s="35" t="str">
        <f aca="false">IF(X129="","",IF(8*10^((Settings!$B$12-X129)/10)&gt;24,"&gt;24 h",8*10^((Settings!$B$12-X129)/10)/24))</f>
        <v/>
      </c>
      <c r="Z129" s="35" t="str">
        <f aca="false">IF(X129="","",IF(8*10^((Settings!$B$13-X129)/10)&gt;24,"&gt;24 h",8*10^((Settings!$B$13-X129)/10)/24))</f>
        <v/>
      </c>
      <c r="AA129" s="36" t="str">
        <f aca="false">IF(X129="",IF(M129="","","Not published – assume YES"),IF(X129&gt;=Settings!$B$13,"YES – must be worn",IF(X129&gt;=Settings!$B$12,"Provide – advised","Not normally needed")))</f>
        <v/>
      </c>
      <c r="AB129" s="26"/>
    </row>
    <row r="130" customFormat="false" ht="19.5" hidden="false" customHeight="true" outlineLevel="0" collapsed="false">
      <c r="A130" s="26"/>
      <c r="B130" s="26"/>
      <c r="C130" s="26"/>
      <c r="D130" s="26"/>
      <c r="E130" s="26"/>
      <c r="F130" s="26"/>
      <c r="G130" s="27"/>
      <c r="H130" s="28"/>
      <c r="I130" s="26"/>
      <c r="J130" s="26"/>
      <c r="K130" s="28"/>
      <c r="L130" s="26"/>
      <c r="M130" s="29"/>
      <c r="N130" s="30"/>
      <c r="O130" s="30"/>
      <c r="P130" s="26"/>
      <c r="Q130" s="31" t="str">
        <f aca="false">IF(N(IF(N130&lt;&gt;"",N130,IF(M130="",0,IFERROR(N(INDEX('Reference Data'!$H$6:$H$96,MATCH(M130,'Reference Data'!$A$6:$A$96,0))),0))))=0,"",ROUND((IF(N130&lt;&gt;"",N130,IF(M130="",0,IFERROR(N(INDEX('Reference Data'!$H$6:$H$96,MATCH(M130,'Reference Data'!$A$6:$A$96,0))),0)))+IF(Settings!$B$6="Yes",IF(O130&lt;&gt;"",O130,IF(M130="",0,IFERROR(N(INDEX('Reference Data'!$I$6:$I$96,MATCH(M130,'Reference Data'!$A$6:$A$96,0))),0))),0))*(1+Settings!$B$5),2))</f>
        <v/>
      </c>
      <c r="R130" s="32" t="str">
        <f aca="false">IF(Q130="","",ROUND(2*Q130^2,1))</f>
        <v/>
      </c>
      <c r="S130" s="33" t="str">
        <f aca="false">IF(Q130="","",IF(8*(Settings!$B$8/Q130)^2&gt;24,"&gt;24 h",8*(Settings!$B$8/Q130)^2/24))</f>
        <v/>
      </c>
      <c r="T130" s="33" t="str">
        <f aca="false">IF(Q130="","",IF(8*(Settings!$B$9/Q130)^2&gt;24,"&gt;24 h",8*(Settings!$B$9/Q130)^2/24))</f>
        <v/>
      </c>
      <c r="U130" s="34"/>
      <c r="V130" s="34"/>
      <c r="W130" s="34"/>
      <c r="X130" s="32" t="str">
        <f aca="false">IF(N(IF(U130&lt;&gt;"",U130,IF(M130="",0,IFERROR(N(INDEX('Reference Data'!$J$6:$J$96,MATCH(M130,'Reference Data'!$A$6:$A$96,0))),0))))=0,"",IF(U130&lt;&gt;"",U130,IF(M130="",0,IFERROR(N(INDEX('Reference Data'!$J$6:$J$96,MATCH(M130,'Reference Data'!$A$6:$A$96,0))),0)))+IF(Settings!$B$7="Yes",IF(V130&lt;&gt;"",V130,IF(M130="",0,IFERROR(N(INDEX('Reference Data'!$K$6:$K$96,MATCH(M130,'Reference Data'!$A$6:$A$96,0))),0))),0))</f>
        <v/>
      </c>
      <c r="Y130" s="35" t="str">
        <f aca="false">IF(X130="","",IF(8*10^((Settings!$B$12-X130)/10)&gt;24,"&gt;24 h",8*10^((Settings!$B$12-X130)/10)/24))</f>
        <v/>
      </c>
      <c r="Z130" s="35" t="str">
        <f aca="false">IF(X130="","",IF(8*10^((Settings!$B$13-X130)/10)&gt;24,"&gt;24 h",8*10^((Settings!$B$13-X130)/10)/24))</f>
        <v/>
      </c>
      <c r="AA130" s="36" t="str">
        <f aca="false">IF(X130="",IF(M130="","","Not published – assume YES"),IF(X130&gt;=Settings!$B$13,"YES – must be worn",IF(X130&gt;=Settings!$B$12,"Provide – advised","Not normally needed")))</f>
        <v/>
      </c>
      <c r="AB130" s="26"/>
    </row>
    <row r="131" customFormat="false" ht="19.5" hidden="false" customHeight="true" outlineLevel="0" collapsed="false">
      <c r="A131" s="26"/>
      <c r="B131" s="26"/>
      <c r="C131" s="26"/>
      <c r="D131" s="26"/>
      <c r="E131" s="26"/>
      <c r="F131" s="26"/>
      <c r="G131" s="27"/>
      <c r="H131" s="28"/>
      <c r="I131" s="26"/>
      <c r="J131" s="26"/>
      <c r="K131" s="28"/>
      <c r="L131" s="26"/>
      <c r="M131" s="29"/>
      <c r="N131" s="30"/>
      <c r="O131" s="30"/>
      <c r="P131" s="26"/>
      <c r="Q131" s="31" t="str">
        <f aca="false">IF(N(IF(N131&lt;&gt;"",N131,IF(M131="",0,IFERROR(N(INDEX('Reference Data'!$H$6:$H$96,MATCH(M131,'Reference Data'!$A$6:$A$96,0))),0))))=0,"",ROUND((IF(N131&lt;&gt;"",N131,IF(M131="",0,IFERROR(N(INDEX('Reference Data'!$H$6:$H$96,MATCH(M131,'Reference Data'!$A$6:$A$96,0))),0)))+IF(Settings!$B$6="Yes",IF(O131&lt;&gt;"",O131,IF(M131="",0,IFERROR(N(INDEX('Reference Data'!$I$6:$I$96,MATCH(M131,'Reference Data'!$A$6:$A$96,0))),0))),0))*(1+Settings!$B$5),2))</f>
        <v/>
      </c>
      <c r="R131" s="32" t="str">
        <f aca="false">IF(Q131="","",ROUND(2*Q131^2,1))</f>
        <v/>
      </c>
      <c r="S131" s="33" t="str">
        <f aca="false">IF(Q131="","",IF(8*(Settings!$B$8/Q131)^2&gt;24,"&gt;24 h",8*(Settings!$B$8/Q131)^2/24))</f>
        <v/>
      </c>
      <c r="T131" s="33" t="str">
        <f aca="false">IF(Q131="","",IF(8*(Settings!$B$9/Q131)^2&gt;24,"&gt;24 h",8*(Settings!$B$9/Q131)^2/24))</f>
        <v/>
      </c>
      <c r="U131" s="34"/>
      <c r="V131" s="34"/>
      <c r="W131" s="34"/>
      <c r="X131" s="32" t="str">
        <f aca="false">IF(N(IF(U131&lt;&gt;"",U131,IF(M131="",0,IFERROR(N(INDEX('Reference Data'!$J$6:$J$96,MATCH(M131,'Reference Data'!$A$6:$A$96,0))),0))))=0,"",IF(U131&lt;&gt;"",U131,IF(M131="",0,IFERROR(N(INDEX('Reference Data'!$J$6:$J$96,MATCH(M131,'Reference Data'!$A$6:$A$96,0))),0)))+IF(Settings!$B$7="Yes",IF(V131&lt;&gt;"",V131,IF(M131="",0,IFERROR(N(INDEX('Reference Data'!$K$6:$K$96,MATCH(M131,'Reference Data'!$A$6:$A$96,0))),0))),0))</f>
        <v/>
      </c>
      <c r="Y131" s="35" t="str">
        <f aca="false">IF(X131="","",IF(8*10^((Settings!$B$12-X131)/10)&gt;24,"&gt;24 h",8*10^((Settings!$B$12-X131)/10)/24))</f>
        <v/>
      </c>
      <c r="Z131" s="35" t="str">
        <f aca="false">IF(X131="","",IF(8*10^((Settings!$B$13-X131)/10)&gt;24,"&gt;24 h",8*10^((Settings!$B$13-X131)/10)/24))</f>
        <v/>
      </c>
      <c r="AA131" s="36" t="str">
        <f aca="false">IF(X131="",IF(M131="","","Not published – assume YES"),IF(X131&gt;=Settings!$B$13,"YES – must be worn",IF(X131&gt;=Settings!$B$12,"Provide – advised","Not normally needed")))</f>
        <v/>
      </c>
      <c r="AB131" s="26"/>
    </row>
    <row r="132" customFormat="false" ht="19.5" hidden="false" customHeight="true" outlineLevel="0" collapsed="false">
      <c r="A132" s="26"/>
      <c r="B132" s="26"/>
      <c r="C132" s="26"/>
      <c r="D132" s="26"/>
      <c r="E132" s="26"/>
      <c r="F132" s="26"/>
      <c r="G132" s="27"/>
      <c r="H132" s="28"/>
      <c r="I132" s="26"/>
      <c r="J132" s="26"/>
      <c r="K132" s="28"/>
      <c r="L132" s="26"/>
      <c r="M132" s="29"/>
      <c r="N132" s="30"/>
      <c r="O132" s="30"/>
      <c r="P132" s="26"/>
      <c r="Q132" s="31" t="str">
        <f aca="false">IF(N(IF(N132&lt;&gt;"",N132,IF(M132="",0,IFERROR(N(INDEX('Reference Data'!$H$6:$H$96,MATCH(M132,'Reference Data'!$A$6:$A$96,0))),0))))=0,"",ROUND((IF(N132&lt;&gt;"",N132,IF(M132="",0,IFERROR(N(INDEX('Reference Data'!$H$6:$H$96,MATCH(M132,'Reference Data'!$A$6:$A$96,0))),0)))+IF(Settings!$B$6="Yes",IF(O132&lt;&gt;"",O132,IF(M132="",0,IFERROR(N(INDEX('Reference Data'!$I$6:$I$96,MATCH(M132,'Reference Data'!$A$6:$A$96,0))),0))),0))*(1+Settings!$B$5),2))</f>
        <v/>
      </c>
      <c r="R132" s="32" t="str">
        <f aca="false">IF(Q132="","",ROUND(2*Q132^2,1))</f>
        <v/>
      </c>
      <c r="S132" s="33" t="str">
        <f aca="false">IF(Q132="","",IF(8*(Settings!$B$8/Q132)^2&gt;24,"&gt;24 h",8*(Settings!$B$8/Q132)^2/24))</f>
        <v/>
      </c>
      <c r="T132" s="33" t="str">
        <f aca="false">IF(Q132="","",IF(8*(Settings!$B$9/Q132)^2&gt;24,"&gt;24 h",8*(Settings!$B$9/Q132)^2/24))</f>
        <v/>
      </c>
      <c r="U132" s="34"/>
      <c r="V132" s="34"/>
      <c r="W132" s="34"/>
      <c r="X132" s="32" t="str">
        <f aca="false">IF(N(IF(U132&lt;&gt;"",U132,IF(M132="",0,IFERROR(N(INDEX('Reference Data'!$J$6:$J$96,MATCH(M132,'Reference Data'!$A$6:$A$96,0))),0))))=0,"",IF(U132&lt;&gt;"",U132,IF(M132="",0,IFERROR(N(INDEX('Reference Data'!$J$6:$J$96,MATCH(M132,'Reference Data'!$A$6:$A$96,0))),0)))+IF(Settings!$B$7="Yes",IF(V132&lt;&gt;"",V132,IF(M132="",0,IFERROR(N(INDEX('Reference Data'!$K$6:$K$96,MATCH(M132,'Reference Data'!$A$6:$A$96,0))),0))),0))</f>
        <v/>
      </c>
      <c r="Y132" s="35" t="str">
        <f aca="false">IF(X132="","",IF(8*10^((Settings!$B$12-X132)/10)&gt;24,"&gt;24 h",8*10^((Settings!$B$12-X132)/10)/24))</f>
        <v/>
      </c>
      <c r="Z132" s="35" t="str">
        <f aca="false">IF(X132="","",IF(8*10^((Settings!$B$13-X132)/10)&gt;24,"&gt;24 h",8*10^((Settings!$B$13-X132)/10)/24))</f>
        <v/>
      </c>
      <c r="AA132" s="36" t="str">
        <f aca="false">IF(X132="",IF(M132="","","Not published – assume YES"),IF(X132&gt;=Settings!$B$13,"YES – must be worn",IF(X132&gt;=Settings!$B$12,"Provide – advised","Not normally needed")))</f>
        <v/>
      </c>
      <c r="AB132" s="26"/>
    </row>
    <row r="133" customFormat="false" ht="19.5" hidden="false" customHeight="true" outlineLevel="0" collapsed="false">
      <c r="A133" s="26"/>
      <c r="B133" s="26"/>
      <c r="C133" s="26"/>
      <c r="D133" s="26"/>
      <c r="E133" s="26"/>
      <c r="F133" s="26"/>
      <c r="G133" s="27"/>
      <c r="H133" s="28"/>
      <c r="I133" s="26"/>
      <c r="J133" s="26"/>
      <c r="K133" s="28"/>
      <c r="L133" s="26"/>
      <c r="M133" s="29"/>
      <c r="N133" s="30"/>
      <c r="O133" s="30"/>
      <c r="P133" s="26"/>
      <c r="Q133" s="31" t="str">
        <f aca="false">IF(N(IF(N133&lt;&gt;"",N133,IF(M133="",0,IFERROR(N(INDEX('Reference Data'!$H$6:$H$96,MATCH(M133,'Reference Data'!$A$6:$A$96,0))),0))))=0,"",ROUND((IF(N133&lt;&gt;"",N133,IF(M133="",0,IFERROR(N(INDEX('Reference Data'!$H$6:$H$96,MATCH(M133,'Reference Data'!$A$6:$A$96,0))),0)))+IF(Settings!$B$6="Yes",IF(O133&lt;&gt;"",O133,IF(M133="",0,IFERROR(N(INDEX('Reference Data'!$I$6:$I$96,MATCH(M133,'Reference Data'!$A$6:$A$96,0))),0))),0))*(1+Settings!$B$5),2))</f>
        <v/>
      </c>
      <c r="R133" s="32" t="str">
        <f aca="false">IF(Q133="","",ROUND(2*Q133^2,1))</f>
        <v/>
      </c>
      <c r="S133" s="33" t="str">
        <f aca="false">IF(Q133="","",IF(8*(Settings!$B$8/Q133)^2&gt;24,"&gt;24 h",8*(Settings!$B$8/Q133)^2/24))</f>
        <v/>
      </c>
      <c r="T133" s="33" t="str">
        <f aca="false">IF(Q133="","",IF(8*(Settings!$B$9/Q133)^2&gt;24,"&gt;24 h",8*(Settings!$B$9/Q133)^2/24))</f>
        <v/>
      </c>
      <c r="U133" s="34"/>
      <c r="V133" s="34"/>
      <c r="W133" s="34"/>
      <c r="X133" s="32" t="str">
        <f aca="false">IF(N(IF(U133&lt;&gt;"",U133,IF(M133="",0,IFERROR(N(INDEX('Reference Data'!$J$6:$J$96,MATCH(M133,'Reference Data'!$A$6:$A$96,0))),0))))=0,"",IF(U133&lt;&gt;"",U133,IF(M133="",0,IFERROR(N(INDEX('Reference Data'!$J$6:$J$96,MATCH(M133,'Reference Data'!$A$6:$A$96,0))),0)))+IF(Settings!$B$7="Yes",IF(V133&lt;&gt;"",V133,IF(M133="",0,IFERROR(N(INDEX('Reference Data'!$K$6:$K$96,MATCH(M133,'Reference Data'!$A$6:$A$96,0))),0))),0))</f>
        <v/>
      </c>
      <c r="Y133" s="35" t="str">
        <f aca="false">IF(X133="","",IF(8*10^((Settings!$B$12-X133)/10)&gt;24,"&gt;24 h",8*10^((Settings!$B$12-X133)/10)/24))</f>
        <v/>
      </c>
      <c r="Z133" s="35" t="str">
        <f aca="false">IF(X133="","",IF(8*10^((Settings!$B$13-X133)/10)&gt;24,"&gt;24 h",8*10^((Settings!$B$13-X133)/10)/24))</f>
        <v/>
      </c>
      <c r="AA133" s="36" t="str">
        <f aca="false">IF(X133="",IF(M133="","","Not published – assume YES"),IF(X133&gt;=Settings!$B$13,"YES – must be worn",IF(X133&gt;=Settings!$B$12,"Provide – advised","Not normally needed")))</f>
        <v/>
      </c>
      <c r="AB133" s="26"/>
    </row>
    <row r="134" customFormat="false" ht="19.5" hidden="false" customHeight="true" outlineLevel="0" collapsed="false">
      <c r="A134" s="26"/>
      <c r="B134" s="26"/>
      <c r="C134" s="26"/>
      <c r="D134" s="26"/>
      <c r="E134" s="26"/>
      <c r="F134" s="26"/>
      <c r="G134" s="27"/>
      <c r="H134" s="28"/>
      <c r="I134" s="26"/>
      <c r="J134" s="26"/>
      <c r="K134" s="28"/>
      <c r="L134" s="26"/>
      <c r="M134" s="29"/>
      <c r="N134" s="30"/>
      <c r="O134" s="30"/>
      <c r="P134" s="26"/>
      <c r="Q134" s="31" t="str">
        <f aca="false">IF(N(IF(N134&lt;&gt;"",N134,IF(M134="",0,IFERROR(N(INDEX('Reference Data'!$H$6:$H$96,MATCH(M134,'Reference Data'!$A$6:$A$96,0))),0))))=0,"",ROUND((IF(N134&lt;&gt;"",N134,IF(M134="",0,IFERROR(N(INDEX('Reference Data'!$H$6:$H$96,MATCH(M134,'Reference Data'!$A$6:$A$96,0))),0)))+IF(Settings!$B$6="Yes",IF(O134&lt;&gt;"",O134,IF(M134="",0,IFERROR(N(INDEX('Reference Data'!$I$6:$I$96,MATCH(M134,'Reference Data'!$A$6:$A$96,0))),0))),0))*(1+Settings!$B$5),2))</f>
        <v/>
      </c>
      <c r="R134" s="32" t="str">
        <f aca="false">IF(Q134="","",ROUND(2*Q134^2,1))</f>
        <v/>
      </c>
      <c r="S134" s="33" t="str">
        <f aca="false">IF(Q134="","",IF(8*(Settings!$B$8/Q134)^2&gt;24,"&gt;24 h",8*(Settings!$B$8/Q134)^2/24))</f>
        <v/>
      </c>
      <c r="T134" s="33" t="str">
        <f aca="false">IF(Q134="","",IF(8*(Settings!$B$9/Q134)^2&gt;24,"&gt;24 h",8*(Settings!$B$9/Q134)^2/24))</f>
        <v/>
      </c>
      <c r="U134" s="34"/>
      <c r="V134" s="34"/>
      <c r="W134" s="34"/>
      <c r="X134" s="32" t="str">
        <f aca="false">IF(N(IF(U134&lt;&gt;"",U134,IF(M134="",0,IFERROR(N(INDEX('Reference Data'!$J$6:$J$96,MATCH(M134,'Reference Data'!$A$6:$A$96,0))),0))))=0,"",IF(U134&lt;&gt;"",U134,IF(M134="",0,IFERROR(N(INDEX('Reference Data'!$J$6:$J$96,MATCH(M134,'Reference Data'!$A$6:$A$96,0))),0)))+IF(Settings!$B$7="Yes",IF(V134&lt;&gt;"",V134,IF(M134="",0,IFERROR(N(INDEX('Reference Data'!$K$6:$K$96,MATCH(M134,'Reference Data'!$A$6:$A$96,0))),0))),0))</f>
        <v/>
      </c>
      <c r="Y134" s="35" t="str">
        <f aca="false">IF(X134="","",IF(8*10^((Settings!$B$12-X134)/10)&gt;24,"&gt;24 h",8*10^((Settings!$B$12-X134)/10)/24))</f>
        <v/>
      </c>
      <c r="Z134" s="35" t="str">
        <f aca="false">IF(X134="","",IF(8*10^((Settings!$B$13-X134)/10)&gt;24,"&gt;24 h",8*10^((Settings!$B$13-X134)/10)/24))</f>
        <v/>
      </c>
      <c r="AA134" s="36" t="str">
        <f aca="false">IF(X134="",IF(M134="","","Not published – assume YES"),IF(X134&gt;=Settings!$B$13,"YES – must be worn",IF(X134&gt;=Settings!$B$12,"Provide – advised","Not normally needed")))</f>
        <v/>
      </c>
      <c r="AB134" s="26"/>
    </row>
    <row r="135" customFormat="false" ht="19.5" hidden="false" customHeight="true" outlineLevel="0" collapsed="false">
      <c r="A135" s="26"/>
      <c r="B135" s="26"/>
      <c r="C135" s="26"/>
      <c r="D135" s="26"/>
      <c r="E135" s="26"/>
      <c r="F135" s="26"/>
      <c r="G135" s="27"/>
      <c r="H135" s="28"/>
      <c r="I135" s="26"/>
      <c r="J135" s="26"/>
      <c r="K135" s="28"/>
      <c r="L135" s="26"/>
      <c r="M135" s="29"/>
      <c r="N135" s="30"/>
      <c r="O135" s="30"/>
      <c r="P135" s="26"/>
      <c r="Q135" s="31" t="str">
        <f aca="false">IF(N(IF(N135&lt;&gt;"",N135,IF(M135="",0,IFERROR(N(INDEX('Reference Data'!$H$6:$H$96,MATCH(M135,'Reference Data'!$A$6:$A$96,0))),0))))=0,"",ROUND((IF(N135&lt;&gt;"",N135,IF(M135="",0,IFERROR(N(INDEX('Reference Data'!$H$6:$H$96,MATCH(M135,'Reference Data'!$A$6:$A$96,0))),0)))+IF(Settings!$B$6="Yes",IF(O135&lt;&gt;"",O135,IF(M135="",0,IFERROR(N(INDEX('Reference Data'!$I$6:$I$96,MATCH(M135,'Reference Data'!$A$6:$A$96,0))),0))),0))*(1+Settings!$B$5),2))</f>
        <v/>
      </c>
      <c r="R135" s="32" t="str">
        <f aca="false">IF(Q135="","",ROUND(2*Q135^2,1))</f>
        <v/>
      </c>
      <c r="S135" s="33" t="str">
        <f aca="false">IF(Q135="","",IF(8*(Settings!$B$8/Q135)^2&gt;24,"&gt;24 h",8*(Settings!$B$8/Q135)^2/24))</f>
        <v/>
      </c>
      <c r="T135" s="33" t="str">
        <f aca="false">IF(Q135="","",IF(8*(Settings!$B$9/Q135)^2&gt;24,"&gt;24 h",8*(Settings!$B$9/Q135)^2/24))</f>
        <v/>
      </c>
      <c r="U135" s="34"/>
      <c r="V135" s="34"/>
      <c r="W135" s="34"/>
      <c r="X135" s="32" t="str">
        <f aca="false">IF(N(IF(U135&lt;&gt;"",U135,IF(M135="",0,IFERROR(N(INDEX('Reference Data'!$J$6:$J$96,MATCH(M135,'Reference Data'!$A$6:$A$96,0))),0))))=0,"",IF(U135&lt;&gt;"",U135,IF(M135="",0,IFERROR(N(INDEX('Reference Data'!$J$6:$J$96,MATCH(M135,'Reference Data'!$A$6:$A$96,0))),0)))+IF(Settings!$B$7="Yes",IF(V135&lt;&gt;"",V135,IF(M135="",0,IFERROR(N(INDEX('Reference Data'!$K$6:$K$96,MATCH(M135,'Reference Data'!$A$6:$A$96,0))),0))),0))</f>
        <v/>
      </c>
      <c r="Y135" s="35" t="str">
        <f aca="false">IF(X135="","",IF(8*10^((Settings!$B$12-X135)/10)&gt;24,"&gt;24 h",8*10^((Settings!$B$12-X135)/10)/24))</f>
        <v/>
      </c>
      <c r="Z135" s="35" t="str">
        <f aca="false">IF(X135="","",IF(8*10^((Settings!$B$13-X135)/10)&gt;24,"&gt;24 h",8*10^((Settings!$B$13-X135)/10)/24))</f>
        <v/>
      </c>
      <c r="AA135" s="36" t="str">
        <f aca="false">IF(X135="",IF(M135="","","Not published – assume YES"),IF(X135&gt;=Settings!$B$13,"YES – must be worn",IF(X135&gt;=Settings!$B$12,"Provide – advised","Not normally needed")))</f>
        <v/>
      </c>
      <c r="AB135" s="26"/>
    </row>
    <row r="136" customFormat="false" ht="19.5" hidden="false" customHeight="true" outlineLevel="0" collapsed="false">
      <c r="A136" s="26"/>
      <c r="B136" s="26"/>
      <c r="C136" s="26"/>
      <c r="D136" s="26"/>
      <c r="E136" s="26"/>
      <c r="F136" s="26"/>
      <c r="G136" s="27"/>
      <c r="H136" s="28"/>
      <c r="I136" s="26"/>
      <c r="J136" s="26"/>
      <c r="K136" s="28"/>
      <c r="L136" s="26"/>
      <c r="M136" s="29"/>
      <c r="N136" s="30"/>
      <c r="O136" s="30"/>
      <c r="P136" s="26"/>
      <c r="Q136" s="31" t="str">
        <f aca="false">IF(N(IF(N136&lt;&gt;"",N136,IF(M136="",0,IFERROR(N(INDEX('Reference Data'!$H$6:$H$96,MATCH(M136,'Reference Data'!$A$6:$A$96,0))),0))))=0,"",ROUND((IF(N136&lt;&gt;"",N136,IF(M136="",0,IFERROR(N(INDEX('Reference Data'!$H$6:$H$96,MATCH(M136,'Reference Data'!$A$6:$A$96,0))),0)))+IF(Settings!$B$6="Yes",IF(O136&lt;&gt;"",O136,IF(M136="",0,IFERROR(N(INDEX('Reference Data'!$I$6:$I$96,MATCH(M136,'Reference Data'!$A$6:$A$96,0))),0))),0))*(1+Settings!$B$5),2))</f>
        <v/>
      </c>
      <c r="R136" s="32" t="str">
        <f aca="false">IF(Q136="","",ROUND(2*Q136^2,1))</f>
        <v/>
      </c>
      <c r="S136" s="33" t="str">
        <f aca="false">IF(Q136="","",IF(8*(Settings!$B$8/Q136)^2&gt;24,"&gt;24 h",8*(Settings!$B$8/Q136)^2/24))</f>
        <v/>
      </c>
      <c r="T136" s="33" t="str">
        <f aca="false">IF(Q136="","",IF(8*(Settings!$B$9/Q136)^2&gt;24,"&gt;24 h",8*(Settings!$B$9/Q136)^2/24))</f>
        <v/>
      </c>
      <c r="U136" s="34"/>
      <c r="V136" s="34"/>
      <c r="W136" s="34"/>
      <c r="X136" s="32" t="str">
        <f aca="false">IF(N(IF(U136&lt;&gt;"",U136,IF(M136="",0,IFERROR(N(INDEX('Reference Data'!$J$6:$J$96,MATCH(M136,'Reference Data'!$A$6:$A$96,0))),0))))=0,"",IF(U136&lt;&gt;"",U136,IF(M136="",0,IFERROR(N(INDEX('Reference Data'!$J$6:$J$96,MATCH(M136,'Reference Data'!$A$6:$A$96,0))),0)))+IF(Settings!$B$7="Yes",IF(V136&lt;&gt;"",V136,IF(M136="",0,IFERROR(N(INDEX('Reference Data'!$K$6:$K$96,MATCH(M136,'Reference Data'!$A$6:$A$96,0))),0))),0))</f>
        <v/>
      </c>
      <c r="Y136" s="35" t="str">
        <f aca="false">IF(X136="","",IF(8*10^((Settings!$B$12-X136)/10)&gt;24,"&gt;24 h",8*10^((Settings!$B$12-X136)/10)/24))</f>
        <v/>
      </c>
      <c r="Z136" s="35" t="str">
        <f aca="false">IF(X136="","",IF(8*10^((Settings!$B$13-X136)/10)&gt;24,"&gt;24 h",8*10^((Settings!$B$13-X136)/10)/24))</f>
        <v/>
      </c>
      <c r="AA136" s="36" t="str">
        <f aca="false">IF(X136="",IF(M136="","","Not published – assume YES"),IF(X136&gt;=Settings!$B$13,"YES – must be worn",IF(X136&gt;=Settings!$B$12,"Provide – advised","Not normally needed")))</f>
        <v/>
      </c>
      <c r="AB136" s="26"/>
    </row>
    <row r="137" customFormat="false" ht="19.5" hidden="false" customHeight="true" outlineLevel="0" collapsed="false">
      <c r="A137" s="26"/>
      <c r="B137" s="26"/>
      <c r="C137" s="26"/>
      <c r="D137" s="26"/>
      <c r="E137" s="26"/>
      <c r="F137" s="26"/>
      <c r="G137" s="27"/>
      <c r="H137" s="28"/>
      <c r="I137" s="26"/>
      <c r="J137" s="26"/>
      <c r="K137" s="28"/>
      <c r="L137" s="26"/>
      <c r="M137" s="29"/>
      <c r="N137" s="30"/>
      <c r="O137" s="30"/>
      <c r="P137" s="26"/>
      <c r="Q137" s="31" t="str">
        <f aca="false">IF(N(IF(N137&lt;&gt;"",N137,IF(M137="",0,IFERROR(N(INDEX('Reference Data'!$H$6:$H$96,MATCH(M137,'Reference Data'!$A$6:$A$96,0))),0))))=0,"",ROUND((IF(N137&lt;&gt;"",N137,IF(M137="",0,IFERROR(N(INDEX('Reference Data'!$H$6:$H$96,MATCH(M137,'Reference Data'!$A$6:$A$96,0))),0)))+IF(Settings!$B$6="Yes",IF(O137&lt;&gt;"",O137,IF(M137="",0,IFERROR(N(INDEX('Reference Data'!$I$6:$I$96,MATCH(M137,'Reference Data'!$A$6:$A$96,0))),0))),0))*(1+Settings!$B$5),2))</f>
        <v/>
      </c>
      <c r="R137" s="32" t="str">
        <f aca="false">IF(Q137="","",ROUND(2*Q137^2,1))</f>
        <v/>
      </c>
      <c r="S137" s="33" t="str">
        <f aca="false">IF(Q137="","",IF(8*(Settings!$B$8/Q137)^2&gt;24,"&gt;24 h",8*(Settings!$B$8/Q137)^2/24))</f>
        <v/>
      </c>
      <c r="T137" s="33" t="str">
        <f aca="false">IF(Q137="","",IF(8*(Settings!$B$9/Q137)^2&gt;24,"&gt;24 h",8*(Settings!$B$9/Q137)^2/24))</f>
        <v/>
      </c>
      <c r="U137" s="34"/>
      <c r="V137" s="34"/>
      <c r="W137" s="34"/>
      <c r="X137" s="32" t="str">
        <f aca="false">IF(N(IF(U137&lt;&gt;"",U137,IF(M137="",0,IFERROR(N(INDEX('Reference Data'!$J$6:$J$96,MATCH(M137,'Reference Data'!$A$6:$A$96,0))),0))))=0,"",IF(U137&lt;&gt;"",U137,IF(M137="",0,IFERROR(N(INDEX('Reference Data'!$J$6:$J$96,MATCH(M137,'Reference Data'!$A$6:$A$96,0))),0)))+IF(Settings!$B$7="Yes",IF(V137&lt;&gt;"",V137,IF(M137="",0,IFERROR(N(INDEX('Reference Data'!$K$6:$K$96,MATCH(M137,'Reference Data'!$A$6:$A$96,0))),0))),0))</f>
        <v/>
      </c>
      <c r="Y137" s="35" t="str">
        <f aca="false">IF(X137="","",IF(8*10^((Settings!$B$12-X137)/10)&gt;24,"&gt;24 h",8*10^((Settings!$B$12-X137)/10)/24))</f>
        <v/>
      </c>
      <c r="Z137" s="35" t="str">
        <f aca="false">IF(X137="","",IF(8*10^((Settings!$B$13-X137)/10)&gt;24,"&gt;24 h",8*10^((Settings!$B$13-X137)/10)/24))</f>
        <v/>
      </c>
      <c r="AA137" s="36" t="str">
        <f aca="false">IF(X137="",IF(M137="","","Not published – assume YES"),IF(X137&gt;=Settings!$B$13,"YES – must be worn",IF(X137&gt;=Settings!$B$12,"Provide – advised","Not normally needed")))</f>
        <v/>
      </c>
      <c r="AB137" s="26"/>
    </row>
    <row r="138" customFormat="false" ht="19.5" hidden="false" customHeight="true" outlineLevel="0" collapsed="false">
      <c r="A138" s="26"/>
      <c r="B138" s="26"/>
      <c r="C138" s="26"/>
      <c r="D138" s="26"/>
      <c r="E138" s="26"/>
      <c r="F138" s="26"/>
      <c r="G138" s="27"/>
      <c r="H138" s="28"/>
      <c r="I138" s="26"/>
      <c r="J138" s="26"/>
      <c r="K138" s="28"/>
      <c r="L138" s="26"/>
      <c r="M138" s="29"/>
      <c r="N138" s="30"/>
      <c r="O138" s="30"/>
      <c r="P138" s="26"/>
      <c r="Q138" s="31" t="str">
        <f aca="false">IF(N(IF(N138&lt;&gt;"",N138,IF(M138="",0,IFERROR(N(INDEX('Reference Data'!$H$6:$H$96,MATCH(M138,'Reference Data'!$A$6:$A$96,0))),0))))=0,"",ROUND((IF(N138&lt;&gt;"",N138,IF(M138="",0,IFERROR(N(INDEX('Reference Data'!$H$6:$H$96,MATCH(M138,'Reference Data'!$A$6:$A$96,0))),0)))+IF(Settings!$B$6="Yes",IF(O138&lt;&gt;"",O138,IF(M138="",0,IFERROR(N(INDEX('Reference Data'!$I$6:$I$96,MATCH(M138,'Reference Data'!$A$6:$A$96,0))),0))),0))*(1+Settings!$B$5),2))</f>
        <v/>
      </c>
      <c r="R138" s="32" t="str">
        <f aca="false">IF(Q138="","",ROUND(2*Q138^2,1))</f>
        <v/>
      </c>
      <c r="S138" s="33" t="str">
        <f aca="false">IF(Q138="","",IF(8*(Settings!$B$8/Q138)^2&gt;24,"&gt;24 h",8*(Settings!$B$8/Q138)^2/24))</f>
        <v/>
      </c>
      <c r="T138" s="33" t="str">
        <f aca="false">IF(Q138="","",IF(8*(Settings!$B$9/Q138)^2&gt;24,"&gt;24 h",8*(Settings!$B$9/Q138)^2/24))</f>
        <v/>
      </c>
      <c r="U138" s="34"/>
      <c r="V138" s="34"/>
      <c r="W138" s="34"/>
      <c r="X138" s="32" t="str">
        <f aca="false">IF(N(IF(U138&lt;&gt;"",U138,IF(M138="",0,IFERROR(N(INDEX('Reference Data'!$J$6:$J$96,MATCH(M138,'Reference Data'!$A$6:$A$96,0))),0))))=0,"",IF(U138&lt;&gt;"",U138,IF(M138="",0,IFERROR(N(INDEX('Reference Data'!$J$6:$J$96,MATCH(M138,'Reference Data'!$A$6:$A$96,0))),0)))+IF(Settings!$B$7="Yes",IF(V138&lt;&gt;"",V138,IF(M138="",0,IFERROR(N(INDEX('Reference Data'!$K$6:$K$96,MATCH(M138,'Reference Data'!$A$6:$A$96,0))),0))),0))</f>
        <v/>
      </c>
      <c r="Y138" s="35" t="str">
        <f aca="false">IF(X138="","",IF(8*10^((Settings!$B$12-X138)/10)&gt;24,"&gt;24 h",8*10^((Settings!$B$12-X138)/10)/24))</f>
        <v/>
      </c>
      <c r="Z138" s="35" t="str">
        <f aca="false">IF(X138="","",IF(8*10^((Settings!$B$13-X138)/10)&gt;24,"&gt;24 h",8*10^((Settings!$B$13-X138)/10)/24))</f>
        <v/>
      </c>
      <c r="AA138" s="36" t="str">
        <f aca="false">IF(X138="",IF(M138="","","Not published – assume YES"),IF(X138&gt;=Settings!$B$13,"YES – must be worn",IF(X138&gt;=Settings!$B$12,"Provide – advised","Not normally needed")))</f>
        <v/>
      </c>
      <c r="AB138" s="26"/>
    </row>
    <row r="139" customFormat="false" ht="19.5" hidden="false" customHeight="true" outlineLevel="0" collapsed="false">
      <c r="A139" s="26"/>
      <c r="B139" s="26"/>
      <c r="C139" s="26"/>
      <c r="D139" s="26"/>
      <c r="E139" s="26"/>
      <c r="F139" s="26"/>
      <c r="G139" s="27"/>
      <c r="H139" s="28"/>
      <c r="I139" s="26"/>
      <c r="J139" s="26"/>
      <c r="K139" s="28"/>
      <c r="L139" s="26"/>
      <c r="M139" s="29"/>
      <c r="N139" s="30"/>
      <c r="O139" s="30"/>
      <c r="P139" s="26"/>
      <c r="Q139" s="31" t="str">
        <f aca="false">IF(N(IF(N139&lt;&gt;"",N139,IF(M139="",0,IFERROR(N(INDEX('Reference Data'!$H$6:$H$96,MATCH(M139,'Reference Data'!$A$6:$A$96,0))),0))))=0,"",ROUND((IF(N139&lt;&gt;"",N139,IF(M139="",0,IFERROR(N(INDEX('Reference Data'!$H$6:$H$96,MATCH(M139,'Reference Data'!$A$6:$A$96,0))),0)))+IF(Settings!$B$6="Yes",IF(O139&lt;&gt;"",O139,IF(M139="",0,IFERROR(N(INDEX('Reference Data'!$I$6:$I$96,MATCH(M139,'Reference Data'!$A$6:$A$96,0))),0))),0))*(1+Settings!$B$5),2))</f>
        <v/>
      </c>
      <c r="R139" s="32" t="str">
        <f aca="false">IF(Q139="","",ROUND(2*Q139^2,1))</f>
        <v/>
      </c>
      <c r="S139" s="33" t="str">
        <f aca="false">IF(Q139="","",IF(8*(Settings!$B$8/Q139)^2&gt;24,"&gt;24 h",8*(Settings!$B$8/Q139)^2/24))</f>
        <v/>
      </c>
      <c r="T139" s="33" t="str">
        <f aca="false">IF(Q139="","",IF(8*(Settings!$B$9/Q139)^2&gt;24,"&gt;24 h",8*(Settings!$B$9/Q139)^2/24))</f>
        <v/>
      </c>
      <c r="U139" s="34"/>
      <c r="V139" s="34"/>
      <c r="W139" s="34"/>
      <c r="X139" s="32" t="str">
        <f aca="false">IF(N(IF(U139&lt;&gt;"",U139,IF(M139="",0,IFERROR(N(INDEX('Reference Data'!$J$6:$J$96,MATCH(M139,'Reference Data'!$A$6:$A$96,0))),0))))=0,"",IF(U139&lt;&gt;"",U139,IF(M139="",0,IFERROR(N(INDEX('Reference Data'!$J$6:$J$96,MATCH(M139,'Reference Data'!$A$6:$A$96,0))),0)))+IF(Settings!$B$7="Yes",IF(V139&lt;&gt;"",V139,IF(M139="",0,IFERROR(N(INDEX('Reference Data'!$K$6:$K$96,MATCH(M139,'Reference Data'!$A$6:$A$96,0))),0))),0))</f>
        <v/>
      </c>
      <c r="Y139" s="35" t="str">
        <f aca="false">IF(X139="","",IF(8*10^((Settings!$B$12-X139)/10)&gt;24,"&gt;24 h",8*10^((Settings!$B$12-X139)/10)/24))</f>
        <v/>
      </c>
      <c r="Z139" s="35" t="str">
        <f aca="false">IF(X139="","",IF(8*10^((Settings!$B$13-X139)/10)&gt;24,"&gt;24 h",8*10^((Settings!$B$13-X139)/10)/24))</f>
        <v/>
      </c>
      <c r="AA139" s="36" t="str">
        <f aca="false">IF(X139="",IF(M139="","","Not published – assume YES"),IF(X139&gt;=Settings!$B$13,"YES – must be worn",IF(X139&gt;=Settings!$B$12,"Provide – advised","Not normally needed")))</f>
        <v/>
      </c>
      <c r="AB139" s="26"/>
    </row>
    <row r="140" customFormat="false" ht="19.5" hidden="false" customHeight="true" outlineLevel="0" collapsed="false">
      <c r="A140" s="26"/>
      <c r="B140" s="26"/>
      <c r="C140" s="26"/>
      <c r="D140" s="26"/>
      <c r="E140" s="26"/>
      <c r="F140" s="26"/>
      <c r="G140" s="27"/>
      <c r="H140" s="28"/>
      <c r="I140" s="26"/>
      <c r="J140" s="26"/>
      <c r="K140" s="28"/>
      <c r="L140" s="26"/>
      <c r="M140" s="29"/>
      <c r="N140" s="30"/>
      <c r="O140" s="30"/>
      <c r="P140" s="26"/>
      <c r="Q140" s="31" t="str">
        <f aca="false">IF(N(IF(N140&lt;&gt;"",N140,IF(M140="",0,IFERROR(N(INDEX('Reference Data'!$H$6:$H$96,MATCH(M140,'Reference Data'!$A$6:$A$96,0))),0))))=0,"",ROUND((IF(N140&lt;&gt;"",N140,IF(M140="",0,IFERROR(N(INDEX('Reference Data'!$H$6:$H$96,MATCH(M140,'Reference Data'!$A$6:$A$96,0))),0)))+IF(Settings!$B$6="Yes",IF(O140&lt;&gt;"",O140,IF(M140="",0,IFERROR(N(INDEX('Reference Data'!$I$6:$I$96,MATCH(M140,'Reference Data'!$A$6:$A$96,0))),0))),0))*(1+Settings!$B$5),2))</f>
        <v/>
      </c>
      <c r="R140" s="32" t="str">
        <f aca="false">IF(Q140="","",ROUND(2*Q140^2,1))</f>
        <v/>
      </c>
      <c r="S140" s="33" t="str">
        <f aca="false">IF(Q140="","",IF(8*(Settings!$B$8/Q140)^2&gt;24,"&gt;24 h",8*(Settings!$B$8/Q140)^2/24))</f>
        <v/>
      </c>
      <c r="T140" s="33" t="str">
        <f aca="false">IF(Q140="","",IF(8*(Settings!$B$9/Q140)^2&gt;24,"&gt;24 h",8*(Settings!$B$9/Q140)^2/24))</f>
        <v/>
      </c>
      <c r="U140" s="34"/>
      <c r="V140" s="34"/>
      <c r="W140" s="34"/>
      <c r="X140" s="32" t="str">
        <f aca="false">IF(N(IF(U140&lt;&gt;"",U140,IF(M140="",0,IFERROR(N(INDEX('Reference Data'!$J$6:$J$96,MATCH(M140,'Reference Data'!$A$6:$A$96,0))),0))))=0,"",IF(U140&lt;&gt;"",U140,IF(M140="",0,IFERROR(N(INDEX('Reference Data'!$J$6:$J$96,MATCH(M140,'Reference Data'!$A$6:$A$96,0))),0)))+IF(Settings!$B$7="Yes",IF(V140&lt;&gt;"",V140,IF(M140="",0,IFERROR(N(INDEX('Reference Data'!$K$6:$K$96,MATCH(M140,'Reference Data'!$A$6:$A$96,0))),0))),0))</f>
        <v/>
      </c>
      <c r="Y140" s="35" t="str">
        <f aca="false">IF(X140="","",IF(8*10^((Settings!$B$12-X140)/10)&gt;24,"&gt;24 h",8*10^((Settings!$B$12-X140)/10)/24))</f>
        <v/>
      </c>
      <c r="Z140" s="35" t="str">
        <f aca="false">IF(X140="","",IF(8*10^((Settings!$B$13-X140)/10)&gt;24,"&gt;24 h",8*10^((Settings!$B$13-X140)/10)/24))</f>
        <v/>
      </c>
      <c r="AA140" s="36" t="str">
        <f aca="false">IF(X140="",IF(M140="","","Not published – assume YES"),IF(X140&gt;=Settings!$B$13,"YES – must be worn",IF(X140&gt;=Settings!$B$12,"Provide – advised","Not normally needed")))</f>
        <v/>
      </c>
      <c r="AB140" s="26"/>
    </row>
    <row r="141" customFormat="false" ht="19.5" hidden="false" customHeight="true" outlineLevel="0" collapsed="false">
      <c r="A141" s="26"/>
      <c r="B141" s="26"/>
      <c r="C141" s="26"/>
      <c r="D141" s="26"/>
      <c r="E141" s="26"/>
      <c r="F141" s="26"/>
      <c r="G141" s="27"/>
      <c r="H141" s="28"/>
      <c r="I141" s="26"/>
      <c r="J141" s="26"/>
      <c r="K141" s="28"/>
      <c r="L141" s="26"/>
      <c r="M141" s="29"/>
      <c r="N141" s="30"/>
      <c r="O141" s="30"/>
      <c r="P141" s="26"/>
      <c r="Q141" s="31" t="str">
        <f aca="false">IF(N(IF(N141&lt;&gt;"",N141,IF(M141="",0,IFERROR(N(INDEX('Reference Data'!$H$6:$H$96,MATCH(M141,'Reference Data'!$A$6:$A$96,0))),0))))=0,"",ROUND((IF(N141&lt;&gt;"",N141,IF(M141="",0,IFERROR(N(INDEX('Reference Data'!$H$6:$H$96,MATCH(M141,'Reference Data'!$A$6:$A$96,0))),0)))+IF(Settings!$B$6="Yes",IF(O141&lt;&gt;"",O141,IF(M141="",0,IFERROR(N(INDEX('Reference Data'!$I$6:$I$96,MATCH(M141,'Reference Data'!$A$6:$A$96,0))),0))),0))*(1+Settings!$B$5),2))</f>
        <v/>
      </c>
      <c r="R141" s="32" t="str">
        <f aca="false">IF(Q141="","",ROUND(2*Q141^2,1))</f>
        <v/>
      </c>
      <c r="S141" s="33" t="str">
        <f aca="false">IF(Q141="","",IF(8*(Settings!$B$8/Q141)^2&gt;24,"&gt;24 h",8*(Settings!$B$8/Q141)^2/24))</f>
        <v/>
      </c>
      <c r="T141" s="33" t="str">
        <f aca="false">IF(Q141="","",IF(8*(Settings!$B$9/Q141)^2&gt;24,"&gt;24 h",8*(Settings!$B$9/Q141)^2/24))</f>
        <v/>
      </c>
      <c r="U141" s="34"/>
      <c r="V141" s="34"/>
      <c r="W141" s="34"/>
      <c r="X141" s="32" t="str">
        <f aca="false">IF(N(IF(U141&lt;&gt;"",U141,IF(M141="",0,IFERROR(N(INDEX('Reference Data'!$J$6:$J$96,MATCH(M141,'Reference Data'!$A$6:$A$96,0))),0))))=0,"",IF(U141&lt;&gt;"",U141,IF(M141="",0,IFERROR(N(INDEX('Reference Data'!$J$6:$J$96,MATCH(M141,'Reference Data'!$A$6:$A$96,0))),0)))+IF(Settings!$B$7="Yes",IF(V141&lt;&gt;"",V141,IF(M141="",0,IFERROR(N(INDEX('Reference Data'!$K$6:$K$96,MATCH(M141,'Reference Data'!$A$6:$A$96,0))),0))),0))</f>
        <v/>
      </c>
      <c r="Y141" s="35" t="str">
        <f aca="false">IF(X141="","",IF(8*10^((Settings!$B$12-X141)/10)&gt;24,"&gt;24 h",8*10^((Settings!$B$12-X141)/10)/24))</f>
        <v/>
      </c>
      <c r="Z141" s="35" t="str">
        <f aca="false">IF(X141="","",IF(8*10^((Settings!$B$13-X141)/10)&gt;24,"&gt;24 h",8*10^((Settings!$B$13-X141)/10)/24))</f>
        <v/>
      </c>
      <c r="AA141" s="36" t="str">
        <f aca="false">IF(X141="",IF(M141="","","Not published – assume YES"),IF(X141&gt;=Settings!$B$13,"YES – must be worn",IF(X141&gt;=Settings!$B$12,"Provide – advised","Not normally needed")))</f>
        <v/>
      </c>
      <c r="AB141" s="26"/>
    </row>
    <row r="142" customFormat="false" ht="19.5" hidden="false" customHeight="true" outlineLevel="0" collapsed="false">
      <c r="A142" s="26"/>
      <c r="B142" s="26"/>
      <c r="C142" s="26"/>
      <c r="D142" s="26"/>
      <c r="E142" s="26"/>
      <c r="F142" s="26"/>
      <c r="G142" s="27"/>
      <c r="H142" s="28"/>
      <c r="I142" s="26"/>
      <c r="J142" s="26"/>
      <c r="K142" s="28"/>
      <c r="L142" s="26"/>
      <c r="M142" s="29"/>
      <c r="N142" s="30"/>
      <c r="O142" s="30"/>
      <c r="P142" s="26"/>
      <c r="Q142" s="31" t="str">
        <f aca="false">IF(N(IF(N142&lt;&gt;"",N142,IF(M142="",0,IFERROR(N(INDEX('Reference Data'!$H$6:$H$96,MATCH(M142,'Reference Data'!$A$6:$A$96,0))),0))))=0,"",ROUND((IF(N142&lt;&gt;"",N142,IF(M142="",0,IFERROR(N(INDEX('Reference Data'!$H$6:$H$96,MATCH(M142,'Reference Data'!$A$6:$A$96,0))),0)))+IF(Settings!$B$6="Yes",IF(O142&lt;&gt;"",O142,IF(M142="",0,IFERROR(N(INDEX('Reference Data'!$I$6:$I$96,MATCH(M142,'Reference Data'!$A$6:$A$96,0))),0))),0))*(1+Settings!$B$5),2))</f>
        <v/>
      </c>
      <c r="R142" s="32" t="str">
        <f aca="false">IF(Q142="","",ROUND(2*Q142^2,1))</f>
        <v/>
      </c>
      <c r="S142" s="33" t="str">
        <f aca="false">IF(Q142="","",IF(8*(Settings!$B$8/Q142)^2&gt;24,"&gt;24 h",8*(Settings!$B$8/Q142)^2/24))</f>
        <v/>
      </c>
      <c r="T142" s="33" t="str">
        <f aca="false">IF(Q142="","",IF(8*(Settings!$B$9/Q142)^2&gt;24,"&gt;24 h",8*(Settings!$B$9/Q142)^2/24))</f>
        <v/>
      </c>
      <c r="U142" s="34"/>
      <c r="V142" s="34"/>
      <c r="W142" s="34"/>
      <c r="X142" s="32" t="str">
        <f aca="false">IF(N(IF(U142&lt;&gt;"",U142,IF(M142="",0,IFERROR(N(INDEX('Reference Data'!$J$6:$J$96,MATCH(M142,'Reference Data'!$A$6:$A$96,0))),0))))=0,"",IF(U142&lt;&gt;"",U142,IF(M142="",0,IFERROR(N(INDEX('Reference Data'!$J$6:$J$96,MATCH(M142,'Reference Data'!$A$6:$A$96,0))),0)))+IF(Settings!$B$7="Yes",IF(V142&lt;&gt;"",V142,IF(M142="",0,IFERROR(N(INDEX('Reference Data'!$K$6:$K$96,MATCH(M142,'Reference Data'!$A$6:$A$96,0))),0))),0))</f>
        <v/>
      </c>
      <c r="Y142" s="35" t="str">
        <f aca="false">IF(X142="","",IF(8*10^((Settings!$B$12-X142)/10)&gt;24,"&gt;24 h",8*10^((Settings!$B$12-X142)/10)/24))</f>
        <v/>
      </c>
      <c r="Z142" s="35" t="str">
        <f aca="false">IF(X142="","",IF(8*10^((Settings!$B$13-X142)/10)&gt;24,"&gt;24 h",8*10^((Settings!$B$13-X142)/10)/24))</f>
        <v/>
      </c>
      <c r="AA142" s="36" t="str">
        <f aca="false">IF(X142="",IF(M142="","","Not published – assume YES"),IF(X142&gt;=Settings!$B$13,"YES – must be worn",IF(X142&gt;=Settings!$B$12,"Provide – advised","Not normally needed")))</f>
        <v/>
      </c>
      <c r="AB142" s="26"/>
    </row>
    <row r="143" customFormat="false" ht="19.5" hidden="false" customHeight="true" outlineLevel="0" collapsed="false">
      <c r="A143" s="26"/>
      <c r="B143" s="26"/>
      <c r="C143" s="26"/>
      <c r="D143" s="26"/>
      <c r="E143" s="26"/>
      <c r="F143" s="26"/>
      <c r="G143" s="27"/>
      <c r="H143" s="28"/>
      <c r="I143" s="26"/>
      <c r="J143" s="26"/>
      <c r="K143" s="28"/>
      <c r="L143" s="26"/>
      <c r="M143" s="29"/>
      <c r="N143" s="30"/>
      <c r="O143" s="30"/>
      <c r="P143" s="26"/>
      <c r="Q143" s="31" t="str">
        <f aca="false">IF(N(IF(N143&lt;&gt;"",N143,IF(M143="",0,IFERROR(N(INDEX('Reference Data'!$H$6:$H$96,MATCH(M143,'Reference Data'!$A$6:$A$96,0))),0))))=0,"",ROUND((IF(N143&lt;&gt;"",N143,IF(M143="",0,IFERROR(N(INDEX('Reference Data'!$H$6:$H$96,MATCH(M143,'Reference Data'!$A$6:$A$96,0))),0)))+IF(Settings!$B$6="Yes",IF(O143&lt;&gt;"",O143,IF(M143="",0,IFERROR(N(INDEX('Reference Data'!$I$6:$I$96,MATCH(M143,'Reference Data'!$A$6:$A$96,0))),0))),0))*(1+Settings!$B$5),2))</f>
        <v/>
      </c>
      <c r="R143" s="32" t="str">
        <f aca="false">IF(Q143="","",ROUND(2*Q143^2,1))</f>
        <v/>
      </c>
      <c r="S143" s="33" t="str">
        <f aca="false">IF(Q143="","",IF(8*(Settings!$B$8/Q143)^2&gt;24,"&gt;24 h",8*(Settings!$B$8/Q143)^2/24))</f>
        <v/>
      </c>
      <c r="T143" s="33" t="str">
        <f aca="false">IF(Q143="","",IF(8*(Settings!$B$9/Q143)^2&gt;24,"&gt;24 h",8*(Settings!$B$9/Q143)^2/24))</f>
        <v/>
      </c>
      <c r="U143" s="34"/>
      <c r="V143" s="34"/>
      <c r="W143" s="34"/>
      <c r="X143" s="32" t="str">
        <f aca="false">IF(N(IF(U143&lt;&gt;"",U143,IF(M143="",0,IFERROR(N(INDEX('Reference Data'!$J$6:$J$96,MATCH(M143,'Reference Data'!$A$6:$A$96,0))),0))))=0,"",IF(U143&lt;&gt;"",U143,IF(M143="",0,IFERROR(N(INDEX('Reference Data'!$J$6:$J$96,MATCH(M143,'Reference Data'!$A$6:$A$96,0))),0)))+IF(Settings!$B$7="Yes",IF(V143&lt;&gt;"",V143,IF(M143="",0,IFERROR(N(INDEX('Reference Data'!$K$6:$K$96,MATCH(M143,'Reference Data'!$A$6:$A$96,0))),0))),0))</f>
        <v/>
      </c>
      <c r="Y143" s="35" t="str">
        <f aca="false">IF(X143="","",IF(8*10^((Settings!$B$12-X143)/10)&gt;24,"&gt;24 h",8*10^((Settings!$B$12-X143)/10)/24))</f>
        <v/>
      </c>
      <c r="Z143" s="35" t="str">
        <f aca="false">IF(X143="","",IF(8*10^((Settings!$B$13-X143)/10)&gt;24,"&gt;24 h",8*10^((Settings!$B$13-X143)/10)/24))</f>
        <v/>
      </c>
      <c r="AA143" s="36" t="str">
        <f aca="false">IF(X143="",IF(M143="","","Not published – assume YES"),IF(X143&gt;=Settings!$B$13,"YES – must be worn",IF(X143&gt;=Settings!$B$12,"Provide – advised","Not normally needed")))</f>
        <v/>
      </c>
      <c r="AB143" s="26"/>
    </row>
    <row r="144" customFormat="false" ht="19.5" hidden="false" customHeight="true" outlineLevel="0" collapsed="false">
      <c r="A144" s="26"/>
      <c r="B144" s="26"/>
      <c r="C144" s="26"/>
      <c r="D144" s="26"/>
      <c r="E144" s="26"/>
      <c r="F144" s="26"/>
      <c r="G144" s="27"/>
      <c r="H144" s="28"/>
      <c r="I144" s="26"/>
      <c r="J144" s="26"/>
      <c r="K144" s="28"/>
      <c r="L144" s="26"/>
      <c r="M144" s="29"/>
      <c r="N144" s="30"/>
      <c r="O144" s="30"/>
      <c r="P144" s="26"/>
      <c r="Q144" s="31" t="str">
        <f aca="false">IF(N(IF(N144&lt;&gt;"",N144,IF(M144="",0,IFERROR(N(INDEX('Reference Data'!$H$6:$H$96,MATCH(M144,'Reference Data'!$A$6:$A$96,0))),0))))=0,"",ROUND((IF(N144&lt;&gt;"",N144,IF(M144="",0,IFERROR(N(INDEX('Reference Data'!$H$6:$H$96,MATCH(M144,'Reference Data'!$A$6:$A$96,0))),0)))+IF(Settings!$B$6="Yes",IF(O144&lt;&gt;"",O144,IF(M144="",0,IFERROR(N(INDEX('Reference Data'!$I$6:$I$96,MATCH(M144,'Reference Data'!$A$6:$A$96,0))),0))),0))*(1+Settings!$B$5),2))</f>
        <v/>
      </c>
      <c r="R144" s="32" t="str">
        <f aca="false">IF(Q144="","",ROUND(2*Q144^2,1))</f>
        <v/>
      </c>
      <c r="S144" s="33" t="str">
        <f aca="false">IF(Q144="","",IF(8*(Settings!$B$8/Q144)^2&gt;24,"&gt;24 h",8*(Settings!$B$8/Q144)^2/24))</f>
        <v/>
      </c>
      <c r="T144" s="33" t="str">
        <f aca="false">IF(Q144="","",IF(8*(Settings!$B$9/Q144)^2&gt;24,"&gt;24 h",8*(Settings!$B$9/Q144)^2/24))</f>
        <v/>
      </c>
      <c r="U144" s="34"/>
      <c r="V144" s="34"/>
      <c r="W144" s="34"/>
      <c r="X144" s="32" t="str">
        <f aca="false">IF(N(IF(U144&lt;&gt;"",U144,IF(M144="",0,IFERROR(N(INDEX('Reference Data'!$J$6:$J$96,MATCH(M144,'Reference Data'!$A$6:$A$96,0))),0))))=0,"",IF(U144&lt;&gt;"",U144,IF(M144="",0,IFERROR(N(INDEX('Reference Data'!$J$6:$J$96,MATCH(M144,'Reference Data'!$A$6:$A$96,0))),0)))+IF(Settings!$B$7="Yes",IF(V144&lt;&gt;"",V144,IF(M144="",0,IFERROR(N(INDEX('Reference Data'!$K$6:$K$96,MATCH(M144,'Reference Data'!$A$6:$A$96,0))),0))),0))</f>
        <v/>
      </c>
      <c r="Y144" s="35" t="str">
        <f aca="false">IF(X144="","",IF(8*10^((Settings!$B$12-X144)/10)&gt;24,"&gt;24 h",8*10^((Settings!$B$12-X144)/10)/24))</f>
        <v/>
      </c>
      <c r="Z144" s="35" t="str">
        <f aca="false">IF(X144="","",IF(8*10^((Settings!$B$13-X144)/10)&gt;24,"&gt;24 h",8*10^((Settings!$B$13-X144)/10)/24))</f>
        <v/>
      </c>
      <c r="AA144" s="36" t="str">
        <f aca="false">IF(X144="",IF(M144="","","Not published – assume YES"),IF(X144&gt;=Settings!$B$13,"YES – must be worn",IF(X144&gt;=Settings!$B$12,"Provide – advised","Not normally needed")))</f>
        <v/>
      </c>
      <c r="AB144" s="26"/>
    </row>
    <row r="145" customFormat="false" ht="19.5" hidden="false" customHeight="true" outlineLevel="0" collapsed="false">
      <c r="A145" s="26"/>
      <c r="B145" s="26"/>
      <c r="C145" s="26"/>
      <c r="D145" s="26"/>
      <c r="E145" s="26"/>
      <c r="F145" s="26"/>
      <c r="G145" s="27"/>
      <c r="H145" s="28"/>
      <c r="I145" s="26"/>
      <c r="J145" s="26"/>
      <c r="K145" s="28"/>
      <c r="L145" s="26"/>
      <c r="M145" s="29"/>
      <c r="N145" s="30"/>
      <c r="O145" s="30"/>
      <c r="P145" s="26"/>
      <c r="Q145" s="31" t="str">
        <f aca="false">IF(N(IF(N145&lt;&gt;"",N145,IF(M145="",0,IFERROR(N(INDEX('Reference Data'!$H$6:$H$96,MATCH(M145,'Reference Data'!$A$6:$A$96,0))),0))))=0,"",ROUND((IF(N145&lt;&gt;"",N145,IF(M145="",0,IFERROR(N(INDEX('Reference Data'!$H$6:$H$96,MATCH(M145,'Reference Data'!$A$6:$A$96,0))),0)))+IF(Settings!$B$6="Yes",IF(O145&lt;&gt;"",O145,IF(M145="",0,IFERROR(N(INDEX('Reference Data'!$I$6:$I$96,MATCH(M145,'Reference Data'!$A$6:$A$96,0))),0))),0))*(1+Settings!$B$5),2))</f>
        <v/>
      </c>
      <c r="R145" s="32" t="str">
        <f aca="false">IF(Q145="","",ROUND(2*Q145^2,1))</f>
        <v/>
      </c>
      <c r="S145" s="33" t="str">
        <f aca="false">IF(Q145="","",IF(8*(Settings!$B$8/Q145)^2&gt;24,"&gt;24 h",8*(Settings!$B$8/Q145)^2/24))</f>
        <v/>
      </c>
      <c r="T145" s="33" t="str">
        <f aca="false">IF(Q145="","",IF(8*(Settings!$B$9/Q145)^2&gt;24,"&gt;24 h",8*(Settings!$B$9/Q145)^2/24))</f>
        <v/>
      </c>
      <c r="U145" s="34"/>
      <c r="V145" s="34"/>
      <c r="W145" s="34"/>
      <c r="X145" s="32" t="str">
        <f aca="false">IF(N(IF(U145&lt;&gt;"",U145,IF(M145="",0,IFERROR(N(INDEX('Reference Data'!$J$6:$J$96,MATCH(M145,'Reference Data'!$A$6:$A$96,0))),0))))=0,"",IF(U145&lt;&gt;"",U145,IF(M145="",0,IFERROR(N(INDEX('Reference Data'!$J$6:$J$96,MATCH(M145,'Reference Data'!$A$6:$A$96,0))),0)))+IF(Settings!$B$7="Yes",IF(V145&lt;&gt;"",V145,IF(M145="",0,IFERROR(N(INDEX('Reference Data'!$K$6:$K$96,MATCH(M145,'Reference Data'!$A$6:$A$96,0))),0))),0))</f>
        <v/>
      </c>
      <c r="Y145" s="35" t="str">
        <f aca="false">IF(X145="","",IF(8*10^((Settings!$B$12-X145)/10)&gt;24,"&gt;24 h",8*10^((Settings!$B$12-X145)/10)/24))</f>
        <v/>
      </c>
      <c r="Z145" s="35" t="str">
        <f aca="false">IF(X145="","",IF(8*10^((Settings!$B$13-X145)/10)&gt;24,"&gt;24 h",8*10^((Settings!$B$13-X145)/10)/24))</f>
        <v/>
      </c>
      <c r="AA145" s="36" t="str">
        <f aca="false">IF(X145="",IF(M145="","","Not published – assume YES"),IF(X145&gt;=Settings!$B$13,"YES – must be worn",IF(X145&gt;=Settings!$B$12,"Provide – advised","Not normally needed")))</f>
        <v/>
      </c>
      <c r="AB145" s="26"/>
    </row>
    <row r="146" customFormat="false" ht="19.5" hidden="false" customHeight="true" outlineLevel="0" collapsed="false">
      <c r="A146" s="26"/>
      <c r="B146" s="26"/>
      <c r="C146" s="26"/>
      <c r="D146" s="26"/>
      <c r="E146" s="26"/>
      <c r="F146" s="26"/>
      <c r="G146" s="27"/>
      <c r="H146" s="28"/>
      <c r="I146" s="26"/>
      <c r="J146" s="26"/>
      <c r="K146" s="28"/>
      <c r="L146" s="26"/>
      <c r="M146" s="29"/>
      <c r="N146" s="30"/>
      <c r="O146" s="30"/>
      <c r="P146" s="26"/>
      <c r="Q146" s="31" t="str">
        <f aca="false">IF(N(IF(N146&lt;&gt;"",N146,IF(M146="",0,IFERROR(N(INDEX('Reference Data'!$H$6:$H$96,MATCH(M146,'Reference Data'!$A$6:$A$96,0))),0))))=0,"",ROUND((IF(N146&lt;&gt;"",N146,IF(M146="",0,IFERROR(N(INDEX('Reference Data'!$H$6:$H$96,MATCH(M146,'Reference Data'!$A$6:$A$96,0))),0)))+IF(Settings!$B$6="Yes",IF(O146&lt;&gt;"",O146,IF(M146="",0,IFERROR(N(INDEX('Reference Data'!$I$6:$I$96,MATCH(M146,'Reference Data'!$A$6:$A$96,0))),0))),0))*(1+Settings!$B$5),2))</f>
        <v/>
      </c>
      <c r="R146" s="32" t="str">
        <f aca="false">IF(Q146="","",ROUND(2*Q146^2,1))</f>
        <v/>
      </c>
      <c r="S146" s="33" t="str">
        <f aca="false">IF(Q146="","",IF(8*(Settings!$B$8/Q146)^2&gt;24,"&gt;24 h",8*(Settings!$B$8/Q146)^2/24))</f>
        <v/>
      </c>
      <c r="T146" s="33" t="str">
        <f aca="false">IF(Q146="","",IF(8*(Settings!$B$9/Q146)^2&gt;24,"&gt;24 h",8*(Settings!$B$9/Q146)^2/24))</f>
        <v/>
      </c>
      <c r="U146" s="34"/>
      <c r="V146" s="34"/>
      <c r="W146" s="34"/>
      <c r="X146" s="32" t="str">
        <f aca="false">IF(N(IF(U146&lt;&gt;"",U146,IF(M146="",0,IFERROR(N(INDEX('Reference Data'!$J$6:$J$96,MATCH(M146,'Reference Data'!$A$6:$A$96,0))),0))))=0,"",IF(U146&lt;&gt;"",U146,IF(M146="",0,IFERROR(N(INDEX('Reference Data'!$J$6:$J$96,MATCH(M146,'Reference Data'!$A$6:$A$96,0))),0)))+IF(Settings!$B$7="Yes",IF(V146&lt;&gt;"",V146,IF(M146="",0,IFERROR(N(INDEX('Reference Data'!$K$6:$K$96,MATCH(M146,'Reference Data'!$A$6:$A$96,0))),0))),0))</f>
        <v/>
      </c>
      <c r="Y146" s="35" t="str">
        <f aca="false">IF(X146="","",IF(8*10^((Settings!$B$12-X146)/10)&gt;24,"&gt;24 h",8*10^((Settings!$B$12-X146)/10)/24))</f>
        <v/>
      </c>
      <c r="Z146" s="35" t="str">
        <f aca="false">IF(X146="","",IF(8*10^((Settings!$B$13-X146)/10)&gt;24,"&gt;24 h",8*10^((Settings!$B$13-X146)/10)/24))</f>
        <v/>
      </c>
      <c r="AA146" s="36" t="str">
        <f aca="false">IF(X146="",IF(M146="","","Not published – assume YES"),IF(X146&gt;=Settings!$B$13,"YES – must be worn",IF(X146&gt;=Settings!$B$12,"Provide – advised","Not normally needed")))</f>
        <v/>
      </c>
      <c r="AB146" s="26"/>
    </row>
    <row r="147" customFormat="false" ht="19.5" hidden="false" customHeight="true" outlineLevel="0" collapsed="false">
      <c r="A147" s="26"/>
      <c r="B147" s="26"/>
      <c r="C147" s="26"/>
      <c r="D147" s="26"/>
      <c r="E147" s="26"/>
      <c r="F147" s="26"/>
      <c r="G147" s="27"/>
      <c r="H147" s="28"/>
      <c r="I147" s="26"/>
      <c r="J147" s="26"/>
      <c r="K147" s="28"/>
      <c r="L147" s="26"/>
      <c r="M147" s="29"/>
      <c r="N147" s="30"/>
      <c r="O147" s="30"/>
      <c r="P147" s="26"/>
      <c r="Q147" s="31" t="str">
        <f aca="false">IF(N(IF(N147&lt;&gt;"",N147,IF(M147="",0,IFERROR(N(INDEX('Reference Data'!$H$6:$H$96,MATCH(M147,'Reference Data'!$A$6:$A$96,0))),0))))=0,"",ROUND((IF(N147&lt;&gt;"",N147,IF(M147="",0,IFERROR(N(INDEX('Reference Data'!$H$6:$H$96,MATCH(M147,'Reference Data'!$A$6:$A$96,0))),0)))+IF(Settings!$B$6="Yes",IF(O147&lt;&gt;"",O147,IF(M147="",0,IFERROR(N(INDEX('Reference Data'!$I$6:$I$96,MATCH(M147,'Reference Data'!$A$6:$A$96,0))),0))),0))*(1+Settings!$B$5),2))</f>
        <v/>
      </c>
      <c r="R147" s="32" t="str">
        <f aca="false">IF(Q147="","",ROUND(2*Q147^2,1))</f>
        <v/>
      </c>
      <c r="S147" s="33" t="str">
        <f aca="false">IF(Q147="","",IF(8*(Settings!$B$8/Q147)^2&gt;24,"&gt;24 h",8*(Settings!$B$8/Q147)^2/24))</f>
        <v/>
      </c>
      <c r="T147" s="33" t="str">
        <f aca="false">IF(Q147="","",IF(8*(Settings!$B$9/Q147)^2&gt;24,"&gt;24 h",8*(Settings!$B$9/Q147)^2/24))</f>
        <v/>
      </c>
      <c r="U147" s="34"/>
      <c r="V147" s="34"/>
      <c r="W147" s="34"/>
      <c r="X147" s="32" t="str">
        <f aca="false">IF(N(IF(U147&lt;&gt;"",U147,IF(M147="",0,IFERROR(N(INDEX('Reference Data'!$J$6:$J$96,MATCH(M147,'Reference Data'!$A$6:$A$96,0))),0))))=0,"",IF(U147&lt;&gt;"",U147,IF(M147="",0,IFERROR(N(INDEX('Reference Data'!$J$6:$J$96,MATCH(M147,'Reference Data'!$A$6:$A$96,0))),0)))+IF(Settings!$B$7="Yes",IF(V147&lt;&gt;"",V147,IF(M147="",0,IFERROR(N(INDEX('Reference Data'!$K$6:$K$96,MATCH(M147,'Reference Data'!$A$6:$A$96,0))),0))),0))</f>
        <v/>
      </c>
      <c r="Y147" s="35" t="str">
        <f aca="false">IF(X147="","",IF(8*10^((Settings!$B$12-X147)/10)&gt;24,"&gt;24 h",8*10^((Settings!$B$12-X147)/10)/24))</f>
        <v/>
      </c>
      <c r="Z147" s="35" t="str">
        <f aca="false">IF(X147="","",IF(8*10^((Settings!$B$13-X147)/10)&gt;24,"&gt;24 h",8*10^((Settings!$B$13-X147)/10)/24))</f>
        <v/>
      </c>
      <c r="AA147" s="36" t="str">
        <f aca="false">IF(X147="",IF(M147="","","Not published – assume YES"),IF(X147&gt;=Settings!$B$13,"YES – must be worn",IF(X147&gt;=Settings!$B$12,"Provide – advised","Not normally needed")))</f>
        <v/>
      </c>
      <c r="AB147" s="26"/>
    </row>
    <row r="148" customFormat="false" ht="19.5" hidden="false" customHeight="true" outlineLevel="0" collapsed="false">
      <c r="A148" s="26"/>
      <c r="B148" s="26"/>
      <c r="C148" s="26"/>
      <c r="D148" s="26"/>
      <c r="E148" s="26"/>
      <c r="F148" s="26"/>
      <c r="G148" s="27"/>
      <c r="H148" s="28"/>
      <c r="I148" s="26"/>
      <c r="J148" s="26"/>
      <c r="K148" s="28"/>
      <c r="L148" s="26"/>
      <c r="M148" s="29"/>
      <c r="N148" s="30"/>
      <c r="O148" s="30"/>
      <c r="P148" s="26"/>
      <c r="Q148" s="31" t="str">
        <f aca="false">IF(N(IF(N148&lt;&gt;"",N148,IF(M148="",0,IFERROR(N(INDEX('Reference Data'!$H$6:$H$96,MATCH(M148,'Reference Data'!$A$6:$A$96,0))),0))))=0,"",ROUND((IF(N148&lt;&gt;"",N148,IF(M148="",0,IFERROR(N(INDEX('Reference Data'!$H$6:$H$96,MATCH(M148,'Reference Data'!$A$6:$A$96,0))),0)))+IF(Settings!$B$6="Yes",IF(O148&lt;&gt;"",O148,IF(M148="",0,IFERROR(N(INDEX('Reference Data'!$I$6:$I$96,MATCH(M148,'Reference Data'!$A$6:$A$96,0))),0))),0))*(1+Settings!$B$5),2))</f>
        <v/>
      </c>
      <c r="R148" s="32" t="str">
        <f aca="false">IF(Q148="","",ROUND(2*Q148^2,1))</f>
        <v/>
      </c>
      <c r="S148" s="33" t="str">
        <f aca="false">IF(Q148="","",IF(8*(Settings!$B$8/Q148)^2&gt;24,"&gt;24 h",8*(Settings!$B$8/Q148)^2/24))</f>
        <v/>
      </c>
      <c r="T148" s="33" t="str">
        <f aca="false">IF(Q148="","",IF(8*(Settings!$B$9/Q148)^2&gt;24,"&gt;24 h",8*(Settings!$B$9/Q148)^2/24))</f>
        <v/>
      </c>
      <c r="U148" s="34"/>
      <c r="V148" s="34"/>
      <c r="W148" s="34"/>
      <c r="X148" s="32" t="str">
        <f aca="false">IF(N(IF(U148&lt;&gt;"",U148,IF(M148="",0,IFERROR(N(INDEX('Reference Data'!$J$6:$J$96,MATCH(M148,'Reference Data'!$A$6:$A$96,0))),0))))=0,"",IF(U148&lt;&gt;"",U148,IF(M148="",0,IFERROR(N(INDEX('Reference Data'!$J$6:$J$96,MATCH(M148,'Reference Data'!$A$6:$A$96,0))),0)))+IF(Settings!$B$7="Yes",IF(V148&lt;&gt;"",V148,IF(M148="",0,IFERROR(N(INDEX('Reference Data'!$K$6:$K$96,MATCH(M148,'Reference Data'!$A$6:$A$96,0))),0))),0))</f>
        <v/>
      </c>
      <c r="Y148" s="35" t="str">
        <f aca="false">IF(X148="","",IF(8*10^((Settings!$B$12-X148)/10)&gt;24,"&gt;24 h",8*10^((Settings!$B$12-X148)/10)/24))</f>
        <v/>
      </c>
      <c r="Z148" s="35" t="str">
        <f aca="false">IF(X148="","",IF(8*10^((Settings!$B$13-X148)/10)&gt;24,"&gt;24 h",8*10^((Settings!$B$13-X148)/10)/24))</f>
        <v/>
      </c>
      <c r="AA148" s="36" t="str">
        <f aca="false">IF(X148="",IF(M148="","","Not published – assume YES"),IF(X148&gt;=Settings!$B$13,"YES – must be worn",IF(X148&gt;=Settings!$B$12,"Provide – advised","Not normally needed")))</f>
        <v/>
      </c>
      <c r="AB148" s="26"/>
    </row>
    <row r="149" customFormat="false" ht="19.5" hidden="false" customHeight="true" outlineLevel="0" collapsed="false">
      <c r="A149" s="26"/>
      <c r="B149" s="26"/>
      <c r="C149" s="26"/>
      <c r="D149" s="26"/>
      <c r="E149" s="26"/>
      <c r="F149" s="26"/>
      <c r="G149" s="27"/>
      <c r="H149" s="28"/>
      <c r="I149" s="26"/>
      <c r="J149" s="26"/>
      <c r="K149" s="28"/>
      <c r="L149" s="26"/>
      <c r="M149" s="29"/>
      <c r="N149" s="30"/>
      <c r="O149" s="30"/>
      <c r="P149" s="26"/>
      <c r="Q149" s="31" t="str">
        <f aca="false">IF(N(IF(N149&lt;&gt;"",N149,IF(M149="",0,IFERROR(N(INDEX('Reference Data'!$H$6:$H$96,MATCH(M149,'Reference Data'!$A$6:$A$96,0))),0))))=0,"",ROUND((IF(N149&lt;&gt;"",N149,IF(M149="",0,IFERROR(N(INDEX('Reference Data'!$H$6:$H$96,MATCH(M149,'Reference Data'!$A$6:$A$96,0))),0)))+IF(Settings!$B$6="Yes",IF(O149&lt;&gt;"",O149,IF(M149="",0,IFERROR(N(INDEX('Reference Data'!$I$6:$I$96,MATCH(M149,'Reference Data'!$A$6:$A$96,0))),0))),0))*(1+Settings!$B$5),2))</f>
        <v/>
      </c>
      <c r="R149" s="32" t="str">
        <f aca="false">IF(Q149="","",ROUND(2*Q149^2,1))</f>
        <v/>
      </c>
      <c r="S149" s="33" t="str">
        <f aca="false">IF(Q149="","",IF(8*(Settings!$B$8/Q149)^2&gt;24,"&gt;24 h",8*(Settings!$B$8/Q149)^2/24))</f>
        <v/>
      </c>
      <c r="T149" s="33" t="str">
        <f aca="false">IF(Q149="","",IF(8*(Settings!$B$9/Q149)^2&gt;24,"&gt;24 h",8*(Settings!$B$9/Q149)^2/24))</f>
        <v/>
      </c>
      <c r="U149" s="34"/>
      <c r="V149" s="34"/>
      <c r="W149" s="34"/>
      <c r="X149" s="32" t="str">
        <f aca="false">IF(N(IF(U149&lt;&gt;"",U149,IF(M149="",0,IFERROR(N(INDEX('Reference Data'!$J$6:$J$96,MATCH(M149,'Reference Data'!$A$6:$A$96,0))),0))))=0,"",IF(U149&lt;&gt;"",U149,IF(M149="",0,IFERROR(N(INDEX('Reference Data'!$J$6:$J$96,MATCH(M149,'Reference Data'!$A$6:$A$96,0))),0)))+IF(Settings!$B$7="Yes",IF(V149&lt;&gt;"",V149,IF(M149="",0,IFERROR(N(INDEX('Reference Data'!$K$6:$K$96,MATCH(M149,'Reference Data'!$A$6:$A$96,0))),0))),0))</f>
        <v/>
      </c>
      <c r="Y149" s="35" t="str">
        <f aca="false">IF(X149="","",IF(8*10^((Settings!$B$12-X149)/10)&gt;24,"&gt;24 h",8*10^((Settings!$B$12-X149)/10)/24))</f>
        <v/>
      </c>
      <c r="Z149" s="35" t="str">
        <f aca="false">IF(X149="","",IF(8*10^((Settings!$B$13-X149)/10)&gt;24,"&gt;24 h",8*10^((Settings!$B$13-X149)/10)/24))</f>
        <v/>
      </c>
      <c r="AA149" s="36" t="str">
        <f aca="false">IF(X149="",IF(M149="","","Not published – assume YES"),IF(X149&gt;=Settings!$B$13,"YES – must be worn",IF(X149&gt;=Settings!$B$12,"Provide – advised","Not normally needed")))</f>
        <v/>
      </c>
      <c r="AB149" s="26"/>
    </row>
    <row r="150" customFormat="false" ht="19.5" hidden="false" customHeight="true" outlineLevel="0" collapsed="false">
      <c r="A150" s="26"/>
      <c r="B150" s="26"/>
      <c r="C150" s="26"/>
      <c r="D150" s="26"/>
      <c r="E150" s="26"/>
      <c r="F150" s="26"/>
      <c r="G150" s="27"/>
      <c r="H150" s="28"/>
      <c r="I150" s="26"/>
      <c r="J150" s="26"/>
      <c r="K150" s="28"/>
      <c r="L150" s="26"/>
      <c r="M150" s="29"/>
      <c r="N150" s="30"/>
      <c r="O150" s="30"/>
      <c r="P150" s="26"/>
      <c r="Q150" s="31" t="str">
        <f aca="false">IF(N(IF(N150&lt;&gt;"",N150,IF(M150="",0,IFERROR(N(INDEX('Reference Data'!$H$6:$H$96,MATCH(M150,'Reference Data'!$A$6:$A$96,0))),0))))=0,"",ROUND((IF(N150&lt;&gt;"",N150,IF(M150="",0,IFERROR(N(INDEX('Reference Data'!$H$6:$H$96,MATCH(M150,'Reference Data'!$A$6:$A$96,0))),0)))+IF(Settings!$B$6="Yes",IF(O150&lt;&gt;"",O150,IF(M150="",0,IFERROR(N(INDEX('Reference Data'!$I$6:$I$96,MATCH(M150,'Reference Data'!$A$6:$A$96,0))),0))),0))*(1+Settings!$B$5),2))</f>
        <v/>
      </c>
      <c r="R150" s="32" t="str">
        <f aca="false">IF(Q150="","",ROUND(2*Q150^2,1))</f>
        <v/>
      </c>
      <c r="S150" s="33" t="str">
        <f aca="false">IF(Q150="","",IF(8*(Settings!$B$8/Q150)^2&gt;24,"&gt;24 h",8*(Settings!$B$8/Q150)^2/24))</f>
        <v/>
      </c>
      <c r="T150" s="33" t="str">
        <f aca="false">IF(Q150="","",IF(8*(Settings!$B$9/Q150)^2&gt;24,"&gt;24 h",8*(Settings!$B$9/Q150)^2/24))</f>
        <v/>
      </c>
      <c r="U150" s="34"/>
      <c r="V150" s="34"/>
      <c r="W150" s="34"/>
      <c r="X150" s="32" t="str">
        <f aca="false">IF(N(IF(U150&lt;&gt;"",U150,IF(M150="",0,IFERROR(N(INDEX('Reference Data'!$J$6:$J$96,MATCH(M150,'Reference Data'!$A$6:$A$96,0))),0))))=0,"",IF(U150&lt;&gt;"",U150,IF(M150="",0,IFERROR(N(INDEX('Reference Data'!$J$6:$J$96,MATCH(M150,'Reference Data'!$A$6:$A$96,0))),0)))+IF(Settings!$B$7="Yes",IF(V150&lt;&gt;"",V150,IF(M150="",0,IFERROR(N(INDEX('Reference Data'!$K$6:$K$96,MATCH(M150,'Reference Data'!$A$6:$A$96,0))),0))),0))</f>
        <v/>
      </c>
      <c r="Y150" s="35" t="str">
        <f aca="false">IF(X150="","",IF(8*10^((Settings!$B$12-X150)/10)&gt;24,"&gt;24 h",8*10^((Settings!$B$12-X150)/10)/24))</f>
        <v/>
      </c>
      <c r="Z150" s="35" t="str">
        <f aca="false">IF(X150="","",IF(8*10^((Settings!$B$13-X150)/10)&gt;24,"&gt;24 h",8*10^((Settings!$B$13-X150)/10)/24))</f>
        <v/>
      </c>
      <c r="AA150" s="36" t="str">
        <f aca="false">IF(X150="",IF(M150="","","Not published – assume YES"),IF(X150&gt;=Settings!$B$13,"YES – must be worn",IF(X150&gt;=Settings!$B$12,"Provide – advised","Not normally needed")))</f>
        <v/>
      </c>
      <c r="AB150" s="26"/>
    </row>
    <row r="151" customFormat="false" ht="19.5" hidden="false" customHeight="true" outlineLevel="0" collapsed="false">
      <c r="A151" s="26"/>
      <c r="B151" s="26"/>
      <c r="C151" s="26"/>
      <c r="D151" s="26"/>
      <c r="E151" s="26"/>
      <c r="F151" s="26"/>
      <c r="G151" s="27"/>
      <c r="H151" s="28"/>
      <c r="I151" s="26"/>
      <c r="J151" s="26"/>
      <c r="K151" s="28"/>
      <c r="L151" s="26"/>
      <c r="M151" s="29"/>
      <c r="N151" s="30"/>
      <c r="O151" s="30"/>
      <c r="P151" s="26"/>
      <c r="Q151" s="31" t="str">
        <f aca="false">IF(N(IF(N151&lt;&gt;"",N151,IF(M151="",0,IFERROR(N(INDEX('Reference Data'!$H$6:$H$96,MATCH(M151,'Reference Data'!$A$6:$A$96,0))),0))))=0,"",ROUND((IF(N151&lt;&gt;"",N151,IF(M151="",0,IFERROR(N(INDEX('Reference Data'!$H$6:$H$96,MATCH(M151,'Reference Data'!$A$6:$A$96,0))),0)))+IF(Settings!$B$6="Yes",IF(O151&lt;&gt;"",O151,IF(M151="",0,IFERROR(N(INDEX('Reference Data'!$I$6:$I$96,MATCH(M151,'Reference Data'!$A$6:$A$96,0))),0))),0))*(1+Settings!$B$5),2))</f>
        <v/>
      </c>
      <c r="R151" s="32" t="str">
        <f aca="false">IF(Q151="","",ROUND(2*Q151^2,1))</f>
        <v/>
      </c>
      <c r="S151" s="33" t="str">
        <f aca="false">IF(Q151="","",IF(8*(Settings!$B$8/Q151)^2&gt;24,"&gt;24 h",8*(Settings!$B$8/Q151)^2/24))</f>
        <v/>
      </c>
      <c r="T151" s="33" t="str">
        <f aca="false">IF(Q151="","",IF(8*(Settings!$B$9/Q151)^2&gt;24,"&gt;24 h",8*(Settings!$B$9/Q151)^2/24))</f>
        <v/>
      </c>
      <c r="U151" s="34"/>
      <c r="V151" s="34"/>
      <c r="W151" s="34"/>
      <c r="X151" s="32" t="str">
        <f aca="false">IF(N(IF(U151&lt;&gt;"",U151,IF(M151="",0,IFERROR(N(INDEX('Reference Data'!$J$6:$J$96,MATCH(M151,'Reference Data'!$A$6:$A$96,0))),0))))=0,"",IF(U151&lt;&gt;"",U151,IF(M151="",0,IFERROR(N(INDEX('Reference Data'!$J$6:$J$96,MATCH(M151,'Reference Data'!$A$6:$A$96,0))),0)))+IF(Settings!$B$7="Yes",IF(V151&lt;&gt;"",V151,IF(M151="",0,IFERROR(N(INDEX('Reference Data'!$K$6:$K$96,MATCH(M151,'Reference Data'!$A$6:$A$96,0))),0))),0))</f>
        <v/>
      </c>
      <c r="Y151" s="35" t="str">
        <f aca="false">IF(X151="","",IF(8*10^((Settings!$B$12-X151)/10)&gt;24,"&gt;24 h",8*10^((Settings!$B$12-X151)/10)/24))</f>
        <v/>
      </c>
      <c r="Z151" s="35" t="str">
        <f aca="false">IF(X151="","",IF(8*10^((Settings!$B$13-X151)/10)&gt;24,"&gt;24 h",8*10^((Settings!$B$13-X151)/10)/24))</f>
        <v/>
      </c>
      <c r="AA151" s="36" t="str">
        <f aca="false">IF(X151="",IF(M151="","","Not published – assume YES"),IF(X151&gt;=Settings!$B$13,"YES – must be worn",IF(X151&gt;=Settings!$B$12,"Provide – advised","Not normally needed")))</f>
        <v/>
      </c>
      <c r="AB151" s="26"/>
    </row>
    <row r="152" customFormat="false" ht="19.5" hidden="false" customHeight="true" outlineLevel="0" collapsed="false">
      <c r="A152" s="26"/>
      <c r="B152" s="26"/>
      <c r="C152" s="26"/>
      <c r="D152" s="26"/>
      <c r="E152" s="26"/>
      <c r="F152" s="26"/>
      <c r="G152" s="27"/>
      <c r="H152" s="28"/>
      <c r="I152" s="26"/>
      <c r="J152" s="26"/>
      <c r="K152" s="28"/>
      <c r="L152" s="26"/>
      <c r="M152" s="29"/>
      <c r="N152" s="30"/>
      <c r="O152" s="30"/>
      <c r="P152" s="26"/>
      <c r="Q152" s="31" t="str">
        <f aca="false">IF(N(IF(N152&lt;&gt;"",N152,IF(M152="",0,IFERROR(N(INDEX('Reference Data'!$H$6:$H$96,MATCH(M152,'Reference Data'!$A$6:$A$96,0))),0))))=0,"",ROUND((IF(N152&lt;&gt;"",N152,IF(M152="",0,IFERROR(N(INDEX('Reference Data'!$H$6:$H$96,MATCH(M152,'Reference Data'!$A$6:$A$96,0))),0)))+IF(Settings!$B$6="Yes",IF(O152&lt;&gt;"",O152,IF(M152="",0,IFERROR(N(INDEX('Reference Data'!$I$6:$I$96,MATCH(M152,'Reference Data'!$A$6:$A$96,0))),0))),0))*(1+Settings!$B$5),2))</f>
        <v/>
      </c>
      <c r="R152" s="32" t="str">
        <f aca="false">IF(Q152="","",ROUND(2*Q152^2,1))</f>
        <v/>
      </c>
      <c r="S152" s="33" t="str">
        <f aca="false">IF(Q152="","",IF(8*(Settings!$B$8/Q152)^2&gt;24,"&gt;24 h",8*(Settings!$B$8/Q152)^2/24))</f>
        <v/>
      </c>
      <c r="T152" s="33" t="str">
        <f aca="false">IF(Q152="","",IF(8*(Settings!$B$9/Q152)^2&gt;24,"&gt;24 h",8*(Settings!$B$9/Q152)^2/24))</f>
        <v/>
      </c>
      <c r="U152" s="34"/>
      <c r="V152" s="34"/>
      <c r="W152" s="34"/>
      <c r="X152" s="32" t="str">
        <f aca="false">IF(N(IF(U152&lt;&gt;"",U152,IF(M152="",0,IFERROR(N(INDEX('Reference Data'!$J$6:$J$96,MATCH(M152,'Reference Data'!$A$6:$A$96,0))),0))))=0,"",IF(U152&lt;&gt;"",U152,IF(M152="",0,IFERROR(N(INDEX('Reference Data'!$J$6:$J$96,MATCH(M152,'Reference Data'!$A$6:$A$96,0))),0)))+IF(Settings!$B$7="Yes",IF(V152&lt;&gt;"",V152,IF(M152="",0,IFERROR(N(INDEX('Reference Data'!$K$6:$K$96,MATCH(M152,'Reference Data'!$A$6:$A$96,0))),0))),0))</f>
        <v/>
      </c>
      <c r="Y152" s="35" t="str">
        <f aca="false">IF(X152="","",IF(8*10^((Settings!$B$12-X152)/10)&gt;24,"&gt;24 h",8*10^((Settings!$B$12-X152)/10)/24))</f>
        <v/>
      </c>
      <c r="Z152" s="35" t="str">
        <f aca="false">IF(X152="","",IF(8*10^((Settings!$B$13-X152)/10)&gt;24,"&gt;24 h",8*10^((Settings!$B$13-X152)/10)/24))</f>
        <v/>
      </c>
      <c r="AA152" s="36" t="str">
        <f aca="false">IF(X152="",IF(M152="","","Not published – assume YES"),IF(X152&gt;=Settings!$B$13,"YES – must be worn",IF(X152&gt;=Settings!$B$12,"Provide – advised","Not normally needed")))</f>
        <v/>
      </c>
      <c r="AB152" s="26"/>
    </row>
    <row r="153" customFormat="false" ht="19.5" hidden="false" customHeight="true" outlineLevel="0" collapsed="false">
      <c r="A153" s="26"/>
      <c r="B153" s="26"/>
      <c r="C153" s="26"/>
      <c r="D153" s="26"/>
      <c r="E153" s="26"/>
      <c r="F153" s="26"/>
      <c r="G153" s="27"/>
      <c r="H153" s="28"/>
      <c r="I153" s="26"/>
      <c r="J153" s="26"/>
      <c r="K153" s="28"/>
      <c r="L153" s="26"/>
      <c r="M153" s="29"/>
      <c r="N153" s="30"/>
      <c r="O153" s="30"/>
      <c r="P153" s="26"/>
      <c r="Q153" s="31" t="str">
        <f aca="false">IF(N(IF(N153&lt;&gt;"",N153,IF(M153="",0,IFERROR(N(INDEX('Reference Data'!$H$6:$H$96,MATCH(M153,'Reference Data'!$A$6:$A$96,0))),0))))=0,"",ROUND((IF(N153&lt;&gt;"",N153,IF(M153="",0,IFERROR(N(INDEX('Reference Data'!$H$6:$H$96,MATCH(M153,'Reference Data'!$A$6:$A$96,0))),0)))+IF(Settings!$B$6="Yes",IF(O153&lt;&gt;"",O153,IF(M153="",0,IFERROR(N(INDEX('Reference Data'!$I$6:$I$96,MATCH(M153,'Reference Data'!$A$6:$A$96,0))),0))),0))*(1+Settings!$B$5),2))</f>
        <v/>
      </c>
      <c r="R153" s="32" t="str">
        <f aca="false">IF(Q153="","",ROUND(2*Q153^2,1))</f>
        <v/>
      </c>
      <c r="S153" s="33" t="str">
        <f aca="false">IF(Q153="","",IF(8*(Settings!$B$8/Q153)^2&gt;24,"&gt;24 h",8*(Settings!$B$8/Q153)^2/24))</f>
        <v/>
      </c>
      <c r="T153" s="33" t="str">
        <f aca="false">IF(Q153="","",IF(8*(Settings!$B$9/Q153)^2&gt;24,"&gt;24 h",8*(Settings!$B$9/Q153)^2/24))</f>
        <v/>
      </c>
      <c r="U153" s="34"/>
      <c r="V153" s="34"/>
      <c r="W153" s="34"/>
      <c r="X153" s="32" t="str">
        <f aca="false">IF(N(IF(U153&lt;&gt;"",U153,IF(M153="",0,IFERROR(N(INDEX('Reference Data'!$J$6:$J$96,MATCH(M153,'Reference Data'!$A$6:$A$96,0))),0))))=0,"",IF(U153&lt;&gt;"",U153,IF(M153="",0,IFERROR(N(INDEX('Reference Data'!$J$6:$J$96,MATCH(M153,'Reference Data'!$A$6:$A$96,0))),0)))+IF(Settings!$B$7="Yes",IF(V153&lt;&gt;"",V153,IF(M153="",0,IFERROR(N(INDEX('Reference Data'!$K$6:$K$96,MATCH(M153,'Reference Data'!$A$6:$A$96,0))),0))),0))</f>
        <v/>
      </c>
      <c r="Y153" s="35" t="str">
        <f aca="false">IF(X153="","",IF(8*10^((Settings!$B$12-X153)/10)&gt;24,"&gt;24 h",8*10^((Settings!$B$12-X153)/10)/24))</f>
        <v/>
      </c>
      <c r="Z153" s="35" t="str">
        <f aca="false">IF(X153="","",IF(8*10^((Settings!$B$13-X153)/10)&gt;24,"&gt;24 h",8*10^((Settings!$B$13-X153)/10)/24))</f>
        <v/>
      </c>
      <c r="AA153" s="36" t="str">
        <f aca="false">IF(X153="",IF(M153="","","Not published – assume YES"),IF(X153&gt;=Settings!$B$13,"YES – must be worn",IF(X153&gt;=Settings!$B$12,"Provide – advised","Not normally needed")))</f>
        <v/>
      </c>
      <c r="AB153" s="26"/>
    </row>
    <row r="154" customFormat="false" ht="19.5" hidden="false" customHeight="true" outlineLevel="0" collapsed="false">
      <c r="A154" s="26"/>
      <c r="B154" s="26"/>
      <c r="C154" s="26"/>
      <c r="D154" s="26"/>
      <c r="E154" s="26"/>
      <c r="F154" s="26"/>
      <c r="G154" s="27"/>
      <c r="H154" s="28"/>
      <c r="I154" s="26"/>
      <c r="J154" s="26"/>
      <c r="K154" s="28"/>
      <c r="L154" s="26"/>
      <c r="M154" s="29"/>
      <c r="N154" s="30"/>
      <c r="O154" s="30"/>
      <c r="P154" s="26"/>
      <c r="Q154" s="31" t="str">
        <f aca="false">IF(N(IF(N154&lt;&gt;"",N154,IF(M154="",0,IFERROR(N(INDEX('Reference Data'!$H$6:$H$96,MATCH(M154,'Reference Data'!$A$6:$A$96,0))),0))))=0,"",ROUND((IF(N154&lt;&gt;"",N154,IF(M154="",0,IFERROR(N(INDEX('Reference Data'!$H$6:$H$96,MATCH(M154,'Reference Data'!$A$6:$A$96,0))),0)))+IF(Settings!$B$6="Yes",IF(O154&lt;&gt;"",O154,IF(M154="",0,IFERROR(N(INDEX('Reference Data'!$I$6:$I$96,MATCH(M154,'Reference Data'!$A$6:$A$96,0))),0))),0))*(1+Settings!$B$5),2))</f>
        <v/>
      </c>
      <c r="R154" s="32" t="str">
        <f aca="false">IF(Q154="","",ROUND(2*Q154^2,1))</f>
        <v/>
      </c>
      <c r="S154" s="33" t="str">
        <f aca="false">IF(Q154="","",IF(8*(Settings!$B$8/Q154)^2&gt;24,"&gt;24 h",8*(Settings!$B$8/Q154)^2/24))</f>
        <v/>
      </c>
      <c r="T154" s="33" t="str">
        <f aca="false">IF(Q154="","",IF(8*(Settings!$B$9/Q154)^2&gt;24,"&gt;24 h",8*(Settings!$B$9/Q154)^2/24))</f>
        <v/>
      </c>
      <c r="U154" s="34"/>
      <c r="V154" s="34"/>
      <c r="W154" s="34"/>
      <c r="X154" s="32" t="str">
        <f aca="false">IF(N(IF(U154&lt;&gt;"",U154,IF(M154="",0,IFERROR(N(INDEX('Reference Data'!$J$6:$J$96,MATCH(M154,'Reference Data'!$A$6:$A$96,0))),0))))=0,"",IF(U154&lt;&gt;"",U154,IF(M154="",0,IFERROR(N(INDEX('Reference Data'!$J$6:$J$96,MATCH(M154,'Reference Data'!$A$6:$A$96,0))),0)))+IF(Settings!$B$7="Yes",IF(V154&lt;&gt;"",V154,IF(M154="",0,IFERROR(N(INDEX('Reference Data'!$K$6:$K$96,MATCH(M154,'Reference Data'!$A$6:$A$96,0))),0))),0))</f>
        <v/>
      </c>
      <c r="Y154" s="35" t="str">
        <f aca="false">IF(X154="","",IF(8*10^((Settings!$B$12-X154)/10)&gt;24,"&gt;24 h",8*10^((Settings!$B$12-X154)/10)/24))</f>
        <v/>
      </c>
      <c r="Z154" s="35" t="str">
        <f aca="false">IF(X154="","",IF(8*10^((Settings!$B$13-X154)/10)&gt;24,"&gt;24 h",8*10^((Settings!$B$13-X154)/10)/24))</f>
        <v/>
      </c>
      <c r="AA154" s="36" t="str">
        <f aca="false">IF(X154="",IF(M154="","","Not published – assume YES"),IF(X154&gt;=Settings!$B$13,"YES – must be worn",IF(X154&gt;=Settings!$B$12,"Provide – advised","Not normally needed")))</f>
        <v/>
      </c>
      <c r="AB154" s="26"/>
    </row>
    <row r="155" customFormat="false" ht="19.5" hidden="false" customHeight="true" outlineLevel="0" collapsed="false">
      <c r="A155" s="26"/>
      <c r="B155" s="26"/>
      <c r="C155" s="26"/>
      <c r="D155" s="26"/>
      <c r="E155" s="26"/>
      <c r="F155" s="26"/>
      <c r="G155" s="27"/>
      <c r="H155" s="28"/>
      <c r="I155" s="26"/>
      <c r="J155" s="26"/>
      <c r="K155" s="28"/>
      <c r="L155" s="26"/>
      <c r="M155" s="29"/>
      <c r="N155" s="30"/>
      <c r="O155" s="30"/>
      <c r="P155" s="26"/>
      <c r="Q155" s="31" t="str">
        <f aca="false">IF(N(IF(N155&lt;&gt;"",N155,IF(M155="",0,IFERROR(N(INDEX('Reference Data'!$H$6:$H$96,MATCH(M155,'Reference Data'!$A$6:$A$96,0))),0))))=0,"",ROUND((IF(N155&lt;&gt;"",N155,IF(M155="",0,IFERROR(N(INDEX('Reference Data'!$H$6:$H$96,MATCH(M155,'Reference Data'!$A$6:$A$96,0))),0)))+IF(Settings!$B$6="Yes",IF(O155&lt;&gt;"",O155,IF(M155="",0,IFERROR(N(INDEX('Reference Data'!$I$6:$I$96,MATCH(M155,'Reference Data'!$A$6:$A$96,0))),0))),0))*(1+Settings!$B$5),2))</f>
        <v/>
      </c>
      <c r="R155" s="32" t="str">
        <f aca="false">IF(Q155="","",ROUND(2*Q155^2,1))</f>
        <v/>
      </c>
      <c r="S155" s="33" t="str">
        <f aca="false">IF(Q155="","",IF(8*(Settings!$B$8/Q155)^2&gt;24,"&gt;24 h",8*(Settings!$B$8/Q155)^2/24))</f>
        <v/>
      </c>
      <c r="T155" s="33" t="str">
        <f aca="false">IF(Q155="","",IF(8*(Settings!$B$9/Q155)^2&gt;24,"&gt;24 h",8*(Settings!$B$9/Q155)^2/24))</f>
        <v/>
      </c>
      <c r="U155" s="34"/>
      <c r="V155" s="34"/>
      <c r="W155" s="34"/>
      <c r="X155" s="32" t="str">
        <f aca="false">IF(N(IF(U155&lt;&gt;"",U155,IF(M155="",0,IFERROR(N(INDEX('Reference Data'!$J$6:$J$96,MATCH(M155,'Reference Data'!$A$6:$A$96,0))),0))))=0,"",IF(U155&lt;&gt;"",U155,IF(M155="",0,IFERROR(N(INDEX('Reference Data'!$J$6:$J$96,MATCH(M155,'Reference Data'!$A$6:$A$96,0))),0)))+IF(Settings!$B$7="Yes",IF(V155&lt;&gt;"",V155,IF(M155="",0,IFERROR(N(INDEX('Reference Data'!$K$6:$K$96,MATCH(M155,'Reference Data'!$A$6:$A$96,0))),0))),0))</f>
        <v/>
      </c>
      <c r="Y155" s="35" t="str">
        <f aca="false">IF(X155="","",IF(8*10^((Settings!$B$12-X155)/10)&gt;24,"&gt;24 h",8*10^((Settings!$B$12-X155)/10)/24))</f>
        <v/>
      </c>
      <c r="Z155" s="35" t="str">
        <f aca="false">IF(X155="","",IF(8*10^((Settings!$B$13-X155)/10)&gt;24,"&gt;24 h",8*10^((Settings!$B$13-X155)/10)/24))</f>
        <v/>
      </c>
      <c r="AA155" s="36" t="str">
        <f aca="false">IF(X155="",IF(M155="","","Not published – assume YES"),IF(X155&gt;=Settings!$B$13,"YES – must be worn",IF(X155&gt;=Settings!$B$12,"Provide – advised","Not normally needed")))</f>
        <v/>
      </c>
      <c r="AB155" s="26"/>
    </row>
  </sheetData>
  <autoFilter ref="A4:AB155"/>
  <mergeCells count="5">
    <mergeCell ref="A1:AB1"/>
    <mergeCell ref="A2:AB2"/>
    <mergeCell ref="A3:L3"/>
    <mergeCell ref="M3:T3"/>
    <mergeCell ref="U3:AA3"/>
  </mergeCells>
  <conditionalFormatting sqref="K6:K155">
    <cfRule type="expression" priority="2" aboveAverage="0" equalAverage="0" bottom="0" percent="0" rank="0" text="" dxfId="12">
      <formula>AND(K6&lt;&gt;"",K6&lt;TODAY())</formula>
    </cfRule>
    <cfRule type="expression" priority="3" aboveAverage="0" equalAverage="0" bottom="0" percent="0" rank="0" text="" dxfId="13">
      <formula>AND(K6&lt;&gt;"",K6&gt;=TODAY(),K6-TODAY()&lt;=Settings!$B$15)</formula>
    </cfRule>
  </conditionalFormatting>
  <conditionalFormatting sqref="A6:AB155">
    <cfRule type="expression" priority="4" aboveAverage="0" equalAverage="0" bottom="0" percent="0" rank="0" text="" dxfId="14">
      <formula>OR($L6="Quarantined",$L6="Awaiting repair")</formula>
    </cfRule>
  </conditionalFormatting>
  <conditionalFormatting sqref="AA6:AA155">
    <cfRule type="expression" priority="5" aboveAverage="0" equalAverage="0" bottom="0" percent="0" rank="0" text="" dxfId="15">
      <formula>OR(LEFT(AA6,3)="YES",LEFT(AA6,3)="Not")</formula>
    </cfRule>
  </conditionalFormatting>
  <conditionalFormatting sqref="S6:S155">
    <cfRule type="expression" priority="6" aboveAverage="0" equalAverage="0" bottom="0" percent="0" rank="0" text="" dxfId="16">
      <formula>AND(ISNUMBER(S6),S6&lt;1/24)</formula>
    </cfRule>
  </conditionalFormatting>
  <dataValidations count="8">
    <dataValidation allowBlank="true" errorStyle="stop" operator="between" showDropDown="false" showErrorMessage="false" showInputMessage="false" sqref="B6:B155" type="list">
      <formula1>Lists!$A$2:$A$10</formula1>
      <formula2>0</formula2>
    </dataValidation>
    <dataValidation allowBlank="true" errorStyle="stop" operator="between" showDropDown="false" showErrorMessage="false" showInputMessage="false" sqref="F6:F155" type="list">
      <formula1>Lists!$B$2:$B$5</formula1>
      <formula2>0</formula2>
    </dataValidation>
    <dataValidation allowBlank="true" errorStyle="stop" operator="between" showDropDown="false" showErrorMessage="false" showInputMessage="false" sqref="L6:L155" type="list">
      <formula1>Lists!$C$2:$C$6</formula1>
      <formula2>0</formula2>
    </dataValidation>
    <dataValidation allowBlank="true" errorStyle="stop" operator="between" showDropDown="false" showErrorMessage="false" showInputMessage="false" sqref="J6:J155" type="list">
      <formula1>Lists!$D$2:$D$13</formula1>
      <formula2>0</formula2>
    </dataValidation>
    <dataValidation allowBlank="true" errorStyle="stop" operator="between" showDropDown="false" showErrorMessage="false" showInputMessage="false" sqref="P6:P155" type="list">
      <formula1>Lists!$E$2:$E$7</formula1>
      <formula2>0</formula2>
    </dataValidation>
    <dataValidation allowBlank="true" errorStyle="stop" operator="between" showDropDown="false" showErrorMessage="false" showInputMessage="false" sqref="M6:M155" type="list">
      <formula1>'Reference Data'!$A$6:$A$96</formula1>
      <formula2>0</formula2>
    </dataValidation>
    <dataValidation allowBlank="true" error="Enter a number only, without units." errorStyle="stop" errorTitle="Check the value" operator="between" showDropDown="false" showErrorMessage="true" showInputMessage="false" sqref="N6:O155 U6:W155" type="decimal">
      <formula1>0</formula1>
      <formula2>200</formula2>
    </dataValidation>
    <dataValidation allowBlank="true" error="Enter a date as DD/MM/YYYY." errorStyle="stop" operator="greaterThan" showDropDown="false" showErrorMessage="true" showInputMessage="false" sqref="H6:H155 K6:K155" type="date">
      <formula1>1</formula1>
      <formula2>0</formula2>
    </dataValidation>
  </dataValidations>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&amp;L&amp;"Aptos,Regular"&amp;8[COMPANY NAME] – Register of Equipment – ARB-EQ-012&amp;R&amp;"Aptos,Regular"&amp;8Page &amp;P of &amp;N  ·  Not controlled when printed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24"/>
    <col collapsed="false" customWidth="true" hidden="false" outlineLevel="0" max="4" min="4" style="0" width="14"/>
    <col collapsed="false" customWidth="true" hidden="false" outlineLevel="0" max="5" min="5" style="0" width="18"/>
    <col collapsed="false" customWidth="true" hidden="false" outlineLevel="0" max="8" min="6" style="0" width="11"/>
    <col collapsed="false" customWidth="true" hidden="false" outlineLevel="0" max="9" min="9" style="0" width="9"/>
    <col collapsed="false" customWidth="true" hidden="false" outlineLevel="0" max="10" min="10" style="0" width="11"/>
    <col collapsed="false" customWidth="true" hidden="false" outlineLevel="0" max="11" min="11" style="0" width="9"/>
    <col collapsed="false" customWidth="true" hidden="false" outlineLevel="0" max="12" min="12" style="0" width="18"/>
    <col collapsed="false" customWidth="true" hidden="false" outlineLevel="0" max="13" min="13" style="0" width="15"/>
    <col collapsed="false" customWidth="true" hidden="false" outlineLevel="0" max="14" min="14" style="0" width="40"/>
    <col collapsed="false" customWidth="true" hidden="false" outlineLevel="0" max="15" min="15" style="0" width="44"/>
    <col collapsed="false" customWidth="true" hidden="false" outlineLevel="0" max="16" min="16" style="0" width="12"/>
  </cols>
  <sheetData>
    <row r="1" customFormat="false" ht="19.7" hidden="false" customHeight="false" outlineLevel="0" collapsed="false">
      <c r="A1" s="37" t="s">
        <v>121</v>
      </c>
    </row>
    <row r="2" customFormat="false" ht="30" hidden="false" customHeight="true" outlineLevel="0" collapsed="false">
      <c r="A2" s="38" t="s">
        <v>122</v>
      </c>
      <c r="B2" s="38"/>
      <c r="C2" s="38"/>
      <c r="D2" s="38"/>
      <c r="E2" s="38"/>
      <c r="F2" s="38"/>
      <c r="G2" s="38"/>
      <c r="H2" s="38"/>
      <c r="I2" s="38"/>
      <c r="J2" s="38"/>
      <c r="K2" s="38"/>
      <c r="L2" s="38"/>
      <c r="M2" s="38"/>
      <c r="N2" s="38"/>
      <c r="O2" s="38"/>
      <c r="P2" s="38"/>
    </row>
    <row r="3" customFormat="false" ht="15" hidden="false" customHeight="false" outlineLevel="0" collapsed="false">
      <c r="A3" s="39" t="s">
        <v>123</v>
      </c>
      <c r="B3" s="39"/>
      <c r="C3" s="39"/>
      <c r="D3" s="39"/>
      <c r="E3" s="39"/>
      <c r="F3" s="39"/>
      <c r="G3" s="39"/>
      <c r="H3" s="39"/>
      <c r="I3" s="39"/>
      <c r="J3" s="39"/>
      <c r="K3" s="39"/>
      <c r="L3" s="39"/>
      <c r="M3" s="39"/>
      <c r="N3" s="39"/>
      <c r="O3" s="39"/>
      <c r="P3" s="39"/>
    </row>
    <row r="5" customFormat="false" ht="43.5" hidden="false" customHeight="true" outlineLevel="0" collapsed="false">
      <c r="A5" s="11" t="s">
        <v>124</v>
      </c>
      <c r="B5" s="11" t="s">
        <v>125</v>
      </c>
      <c r="C5" s="11" t="s">
        <v>126</v>
      </c>
      <c r="D5" s="11" t="s">
        <v>44</v>
      </c>
      <c r="E5" s="11" t="s">
        <v>127</v>
      </c>
      <c r="F5" s="11" t="s">
        <v>128</v>
      </c>
      <c r="G5" s="11" t="s">
        <v>129</v>
      </c>
      <c r="H5" s="11" t="s">
        <v>130</v>
      </c>
      <c r="I5" s="11" t="s">
        <v>131</v>
      </c>
      <c r="J5" s="11" t="s">
        <v>132</v>
      </c>
      <c r="K5" s="11" t="s">
        <v>133</v>
      </c>
      <c r="L5" s="11" t="s">
        <v>134</v>
      </c>
      <c r="M5" s="11" t="s">
        <v>135</v>
      </c>
      <c r="N5" s="11" t="s">
        <v>136</v>
      </c>
      <c r="O5" s="11" t="s">
        <v>70</v>
      </c>
      <c r="P5" s="11" t="s">
        <v>137</v>
      </c>
    </row>
    <row r="6" customFormat="false" ht="30" hidden="false" customHeight="true" outlineLevel="0" collapsed="false">
      <c r="A6" s="40" t="str">
        <f aca="false">IF(B6="","",B6&amp;" "&amp;C6)</f>
        <v>STIHL MS 151 TC-E</v>
      </c>
      <c r="B6" s="41" t="s">
        <v>138</v>
      </c>
      <c r="C6" s="41" t="s">
        <v>139</v>
      </c>
      <c r="D6" s="41" t="s">
        <v>140</v>
      </c>
      <c r="E6" s="41" t="s">
        <v>141</v>
      </c>
      <c r="F6" s="42" t="n">
        <v>4.9</v>
      </c>
      <c r="G6" s="42" t="n">
        <v>4.9</v>
      </c>
      <c r="H6" s="43" t="n">
        <f aca="false">IF(AND(F6="",G6=""),"",MAX(F6,G6))</f>
        <v>4.9</v>
      </c>
      <c r="I6" s="42" t="n">
        <v>2</v>
      </c>
      <c r="J6" s="42" t="n">
        <v>96</v>
      </c>
      <c r="K6" s="42" t="n">
        <v>2</v>
      </c>
      <c r="L6" s="41" t="s">
        <v>142</v>
      </c>
      <c r="M6" s="41" t="s">
        <v>143</v>
      </c>
      <c r="N6" s="41" t="s">
        <v>144</v>
      </c>
      <c r="O6" s="41" t="s">
        <v>145</v>
      </c>
      <c r="P6" s="42"/>
    </row>
    <row r="7" customFormat="false" ht="30" hidden="false" customHeight="true" outlineLevel="0" collapsed="false">
      <c r="A7" s="40" t="str">
        <f aca="false">IF(B7="","",B7&amp;" "&amp;C7)</f>
        <v>STIHL MS 194 T</v>
      </c>
      <c r="B7" s="41" t="s">
        <v>138</v>
      </c>
      <c r="C7" s="41" t="s">
        <v>146</v>
      </c>
      <c r="D7" s="41" t="s">
        <v>140</v>
      </c>
      <c r="E7" s="41" t="s">
        <v>141</v>
      </c>
      <c r="F7" s="42" t="n">
        <v>3.6</v>
      </c>
      <c r="G7" s="42" t="n">
        <v>3.6</v>
      </c>
      <c r="H7" s="43" t="n">
        <f aca="false">IF(AND(F7="",G7=""),"",MAX(F7,G7))</f>
        <v>3.6</v>
      </c>
      <c r="I7" s="42" t="n">
        <v>2</v>
      </c>
      <c r="J7" s="42" t="n">
        <v>100</v>
      </c>
      <c r="K7" s="42" t="n">
        <v>2</v>
      </c>
      <c r="L7" s="41" t="s">
        <v>147</v>
      </c>
      <c r="M7" s="41" t="s">
        <v>148</v>
      </c>
      <c r="N7" s="41" t="s">
        <v>149</v>
      </c>
      <c r="O7" s="41"/>
      <c r="P7" s="42"/>
    </row>
    <row r="8" customFormat="false" ht="30" hidden="false" customHeight="true" outlineLevel="0" collapsed="false">
      <c r="A8" s="40" t="str">
        <f aca="false">IF(B8="","",B8&amp;" "&amp;C8)</f>
        <v>STIHL MS 201 TC-M</v>
      </c>
      <c r="B8" s="41" t="s">
        <v>138</v>
      </c>
      <c r="C8" s="41" t="s">
        <v>150</v>
      </c>
      <c r="D8" s="41" t="s">
        <v>140</v>
      </c>
      <c r="E8" s="41" t="s">
        <v>141</v>
      </c>
      <c r="F8" s="42" t="n">
        <v>3.5</v>
      </c>
      <c r="G8" s="42" t="n">
        <v>3.1</v>
      </c>
      <c r="H8" s="43" t="n">
        <f aca="false">IF(AND(F8="",G8=""),"",MAX(F8,G8))</f>
        <v>3.5</v>
      </c>
      <c r="I8" s="42" t="n">
        <v>2</v>
      </c>
      <c r="J8" s="42" t="n">
        <v>100</v>
      </c>
      <c r="K8" s="42" t="n">
        <v>2</v>
      </c>
      <c r="L8" s="41" t="s">
        <v>151</v>
      </c>
      <c r="M8" s="41" t="s">
        <v>148</v>
      </c>
      <c r="N8" s="41" t="s">
        <v>152</v>
      </c>
      <c r="O8" s="41" t="s">
        <v>153</v>
      </c>
      <c r="P8" s="42"/>
    </row>
    <row r="9" customFormat="false" ht="30" hidden="false" customHeight="true" outlineLevel="0" collapsed="false">
      <c r="A9" s="40" t="str">
        <f aca="false">IF(B9="","",B9&amp;" "&amp;C9)</f>
        <v>STIHL MSA 220.0 T (current)</v>
      </c>
      <c r="B9" s="41" t="s">
        <v>138</v>
      </c>
      <c r="C9" s="41" t="s">
        <v>154</v>
      </c>
      <c r="D9" s="41" t="s">
        <v>140</v>
      </c>
      <c r="E9" s="41" t="s">
        <v>155</v>
      </c>
      <c r="F9" s="42" t="n">
        <v>3</v>
      </c>
      <c r="G9" s="42" t="n">
        <v>3.4</v>
      </c>
      <c r="H9" s="43" t="n">
        <f aca="false">IF(AND(F9="",G9=""),"",MAX(F9,G9))</f>
        <v>3.4</v>
      </c>
      <c r="I9" s="42" t="n">
        <v>2</v>
      </c>
      <c r="J9" s="42" t="n">
        <v>94</v>
      </c>
      <c r="K9" s="42" t="n">
        <v>2</v>
      </c>
      <c r="L9" s="41" t="s">
        <v>156</v>
      </c>
      <c r="M9" s="41" t="s">
        <v>148</v>
      </c>
      <c r="N9" s="41" t="s">
        <v>157</v>
      </c>
      <c r="O9" s="41" t="s">
        <v>158</v>
      </c>
      <c r="P9" s="42"/>
    </row>
    <row r="10" customFormat="false" ht="30" hidden="false" customHeight="true" outlineLevel="0" collapsed="false">
      <c r="A10" s="40" t="str">
        <f aca="false">IF(B10="","",B10&amp;" "&amp;C10)</f>
        <v>STIHL MSA 220 T (earlier, 2021)</v>
      </c>
      <c r="B10" s="41" t="s">
        <v>138</v>
      </c>
      <c r="C10" s="41" t="s">
        <v>159</v>
      </c>
      <c r="D10" s="41" t="s">
        <v>140</v>
      </c>
      <c r="E10" s="41" t="s">
        <v>155</v>
      </c>
      <c r="F10" s="42" t="n">
        <v>3.6</v>
      </c>
      <c r="G10" s="42" t="n">
        <v>3.3</v>
      </c>
      <c r="H10" s="43" t="n">
        <f aca="false">IF(AND(F10="",G10=""),"",MAX(F10,G10))</f>
        <v>3.6</v>
      </c>
      <c r="I10" s="42" t="n">
        <v>2</v>
      </c>
      <c r="J10" s="42" t="n">
        <v>96</v>
      </c>
      <c r="K10" s="42" t="n">
        <v>2.5</v>
      </c>
      <c r="L10" s="41" t="s">
        <v>160</v>
      </c>
      <c r="M10" s="41" t="s">
        <v>143</v>
      </c>
      <c r="N10" s="41" t="s">
        <v>161</v>
      </c>
      <c r="O10" s="41" t="s">
        <v>162</v>
      </c>
      <c r="P10" s="42"/>
    </row>
    <row r="11" customFormat="false" ht="30" hidden="false" customHeight="true" outlineLevel="0" collapsed="false">
      <c r="A11" s="40" t="str">
        <f aca="false">IF(B11="","",B11&amp;" "&amp;C11)</f>
        <v>STIHL MSA 161 T</v>
      </c>
      <c r="B11" s="41" t="s">
        <v>138</v>
      </c>
      <c r="C11" s="41" t="s">
        <v>163</v>
      </c>
      <c r="D11" s="41" t="s">
        <v>140</v>
      </c>
      <c r="E11" s="41" t="s">
        <v>155</v>
      </c>
      <c r="F11" s="42"/>
      <c r="G11" s="42"/>
      <c r="H11" s="43" t="str">
        <f aca="false">IF(AND(F11="",G11=""),"",MAX(F11,G11))</f>
        <v/>
      </c>
      <c r="I11" s="42"/>
      <c r="J11" s="42"/>
      <c r="K11" s="42"/>
      <c r="L11" s="41"/>
      <c r="M11" s="41" t="s">
        <v>164</v>
      </c>
      <c r="N11" s="41"/>
      <c r="O11" s="41" t="s">
        <v>165</v>
      </c>
      <c r="P11" s="42"/>
    </row>
    <row r="12" customFormat="false" ht="30" hidden="false" customHeight="true" outlineLevel="0" collapsed="false">
      <c r="A12" s="40" t="str">
        <f aca="false">IF(B12="","",B12&amp;" "&amp;C12)</f>
        <v>STIHL MS 261 C-M</v>
      </c>
      <c r="B12" s="41" t="s">
        <v>138</v>
      </c>
      <c r="C12" s="41" t="s">
        <v>166</v>
      </c>
      <c r="D12" s="41" t="s">
        <v>140</v>
      </c>
      <c r="E12" s="41" t="s">
        <v>167</v>
      </c>
      <c r="F12" s="42" t="n">
        <v>3.5</v>
      </c>
      <c r="G12" s="42" t="n">
        <v>3.5</v>
      </c>
      <c r="H12" s="43" t="n">
        <f aca="false">IF(AND(F12="",G12=""),"",MAX(F12,G12))</f>
        <v>3.5</v>
      </c>
      <c r="I12" s="42" t="n">
        <v>2</v>
      </c>
      <c r="J12" s="42" t="n">
        <v>105</v>
      </c>
      <c r="K12" s="42" t="n">
        <v>2</v>
      </c>
      <c r="L12" s="41" t="s">
        <v>168</v>
      </c>
      <c r="M12" s="41" t="s">
        <v>148</v>
      </c>
      <c r="N12" s="41" t="s">
        <v>169</v>
      </c>
      <c r="O12" s="41"/>
      <c r="P12" s="42"/>
    </row>
    <row r="13" customFormat="false" ht="30" hidden="false" customHeight="true" outlineLevel="0" collapsed="false">
      <c r="A13" s="40" t="str">
        <f aca="false">IF(B13="","",B13&amp;" "&amp;C13)</f>
        <v>STIHL MS 362 C-M</v>
      </c>
      <c r="B13" s="41" t="s">
        <v>138</v>
      </c>
      <c r="C13" s="41" t="s">
        <v>170</v>
      </c>
      <c r="D13" s="41" t="s">
        <v>140</v>
      </c>
      <c r="E13" s="41" t="s">
        <v>167</v>
      </c>
      <c r="F13" s="42" t="n">
        <v>3.5</v>
      </c>
      <c r="G13" s="42" t="n">
        <v>3.5</v>
      </c>
      <c r="H13" s="43" t="n">
        <f aca="false">IF(AND(F13="",G13=""),"",MAX(F13,G13))</f>
        <v>3.5</v>
      </c>
      <c r="I13" s="42" t="n">
        <v>2</v>
      </c>
      <c r="J13" s="42" t="n">
        <v>106</v>
      </c>
      <c r="K13" s="42" t="n">
        <v>2</v>
      </c>
      <c r="L13" s="41" t="s">
        <v>171</v>
      </c>
      <c r="M13" s="41" t="s">
        <v>148</v>
      </c>
      <c r="N13" s="41" t="s">
        <v>172</v>
      </c>
      <c r="O13" s="41"/>
      <c r="P13" s="42"/>
    </row>
    <row r="14" customFormat="false" ht="30" hidden="false" customHeight="true" outlineLevel="0" collapsed="false">
      <c r="A14" s="40" t="str">
        <f aca="false">IF(B14="","",B14&amp;" "&amp;C14)</f>
        <v>STIHL MS 400 C-M</v>
      </c>
      <c r="B14" s="41" t="s">
        <v>138</v>
      </c>
      <c r="C14" s="41" t="s">
        <v>173</v>
      </c>
      <c r="D14" s="41" t="s">
        <v>140</v>
      </c>
      <c r="E14" s="41" t="s">
        <v>167</v>
      </c>
      <c r="F14" s="42" t="n">
        <v>3.5</v>
      </c>
      <c r="G14" s="42" t="n">
        <v>3.5</v>
      </c>
      <c r="H14" s="43" t="n">
        <f aca="false">IF(AND(F14="",G14=""),"",MAX(F14,G14))</f>
        <v>3.5</v>
      </c>
      <c r="I14" s="42" t="n">
        <v>2</v>
      </c>
      <c r="J14" s="42" t="n">
        <v>107</v>
      </c>
      <c r="K14" s="42" t="n">
        <v>2</v>
      </c>
      <c r="L14" s="41" t="s">
        <v>174</v>
      </c>
      <c r="M14" s="41" t="s">
        <v>148</v>
      </c>
      <c r="N14" s="41" t="s">
        <v>175</v>
      </c>
      <c r="O14" s="41"/>
      <c r="P14" s="42"/>
    </row>
    <row r="15" customFormat="false" ht="30" hidden="false" customHeight="true" outlineLevel="0" collapsed="false">
      <c r="A15" s="40" t="str">
        <f aca="false">IF(B15="","",B15&amp;" "&amp;C15)</f>
        <v>STIHL MS 462 C-M</v>
      </c>
      <c r="B15" s="41" t="s">
        <v>138</v>
      </c>
      <c r="C15" s="41" t="s">
        <v>176</v>
      </c>
      <c r="D15" s="41" t="s">
        <v>140</v>
      </c>
      <c r="E15" s="41" t="s">
        <v>167</v>
      </c>
      <c r="F15" s="42" t="n">
        <v>4.8</v>
      </c>
      <c r="G15" s="42" t="n">
        <v>3.6</v>
      </c>
      <c r="H15" s="43" t="n">
        <f aca="false">IF(AND(F15="",G15=""),"",MAX(F15,G15))</f>
        <v>4.8</v>
      </c>
      <c r="I15" s="42" t="n">
        <v>2</v>
      </c>
      <c r="J15" s="42" t="n">
        <v>108</v>
      </c>
      <c r="K15" s="42" t="n">
        <v>2</v>
      </c>
      <c r="L15" s="41" t="s">
        <v>177</v>
      </c>
      <c r="M15" s="41" t="s">
        <v>148</v>
      </c>
      <c r="N15" s="41" t="s">
        <v>178</v>
      </c>
      <c r="O15" s="41"/>
      <c r="P15" s="42"/>
    </row>
    <row r="16" customFormat="false" ht="30" hidden="false" customHeight="true" outlineLevel="0" collapsed="false">
      <c r="A16" s="40" t="str">
        <f aca="false">IF(B16="","",B16&amp;" "&amp;C16)</f>
        <v>STIHL MS 500i</v>
      </c>
      <c r="B16" s="41" t="s">
        <v>138</v>
      </c>
      <c r="C16" s="41" t="s">
        <v>179</v>
      </c>
      <c r="D16" s="41" t="s">
        <v>140</v>
      </c>
      <c r="E16" s="41" t="s">
        <v>167</v>
      </c>
      <c r="F16" s="42" t="n">
        <v>4.2</v>
      </c>
      <c r="G16" s="42" t="n">
        <v>4</v>
      </c>
      <c r="H16" s="43" t="n">
        <f aca="false">IF(AND(F16="",G16=""),"",MAX(F16,G16))</f>
        <v>4.2</v>
      </c>
      <c r="I16" s="42" t="n">
        <v>2</v>
      </c>
      <c r="J16" s="42" t="n">
        <v>106</v>
      </c>
      <c r="K16" s="42" t="n">
        <v>2</v>
      </c>
      <c r="L16" s="41" t="s">
        <v>180</v>
      </c>
      <c r="M16" s="41" t="s">
        <v>148</v>
      </c>
      <c r="N16" s="41" t="s">
        <v>181</v>
      </c>
      <c r="O16" s="41"/>
      <c r="P16" s="42"/>
    </row>
    <row r="17" customFormat="false" ht="30" hidden="false" customHeight="true" outlineLevel="0" collapsed="false">
      <c r="A17" s="40" t="str">
        <f aca="false">IF(B17="","",B17&amp;" "&amp;C17)</f>
        <v>STIHL MS 661 C-M (3/8" chain)</v>
      </c>
      <c r="B17" s="41" t="s">
        <v>138</v>
      </c>
      <c r="C17" s="41" t="s">
        <v>182</v>
      </c>
      <c r="D17" s="41" t="s">
        <v>140</v>
      </c>
      <c r="E17" s="41" t="s">
        <v>167</v>
      </c>
      <c r="F17" s="42" t="n">
        <v>6.9</v>
      </c>
      <c r="G17" s="42" t="n">
        <v>5.6</v>
      </c>
      <c r="H17" s="43" t="n">
        <f aca="false">IF(AND(F17="",G17=""),"",MAX(F17,G17))</f>
        <v>6.9</v>
      </c>
      <c r="I17" s="42" t="n">
        <v>2</v>
      </c>
      <c r="J17" s="42" t="n">
        <v>105</v>
      </c>
      <c r="K17" s="42" t="n">
        <v>2</v>
      </c>
      <c r="L17" s="41" t="s">
        <v>171</v>
      </c>
      <c r="M17" s="41" t="s">
        <v>148</v>
      </c>
      <c r="N17" s="41" t="s">
        <v>183</v>
      </c>
      <c r="O17" s="41" t="s">
        <v>184</v>
      </c>
      <c r="P17" s="42"/>
    </row>
    <row r="18" customFormat="false" ht="30" hidden="false" customHeight="true" outlineLevel="0" collapsed="false">
      <c r="A18" s="40" t="str">
        <f aca="false">IF(B18="","",B18&amp;" "&amp;C18)</f>
        <v>STIHL MS 661 C-M (.404" chain)</v>
      </c>
      <c r="B18" s="41" t="s">
        <v>138</v>
      </c>
      <c r="C18" s="41" t="s">
        <v>185</v>
      </c>
      <c r="D18" s="41" t="s">
        <v>140</v>
      </c>
      <c r="E18" s="41" t="s">
        <v>167</v>
      </c>
      <c r="F18" s="42" t="n">
        <v>7.9</v>
      </c>
      <c r="G18" s="42" t="n">
        <v>6.9</v>
      </c>
      <c r="H18" s="43" t="n">
        <f aca="false">IF(AND(F18="",G18=""),"",MAX(F18,G18))</f>
        <v>7.9</v>
      </c>
      <c r="I18" s="42" t="n">
        <v>2</v>
      </c>
      <c r="J18" s="42" t="n">
        <v>105</v>
      </c>
      <c r="K18" s="42" t="n">
        <v>2</v>
      </c>
      <c r="L18" s="41" t="s">
        <v>171</v>
      </c>
      <c r="M18" s="41" t="s">
        <v>148</v>
      </c>
      <c r="N18" s="41" t="s">
        <v>183</v>
      </c>
      <c r="O18" s="41" t="s">
        <v>184</v>
      </c>
      <c r="P18" s="42"/>
    </row>
    <row r="19" customFormat="false" ht="30" hidden="false" customHeight="true" outlineLevel="0" collapsed="false">
      <c r="A19" s="40" t="str">
        <f aca="false">IF(B19="","",B19&amp;" "&amp;C19)</f>
        <v>STIHL MS 881</v>
      </c>
      <c r="B19" s="41" t="s">
        <v>138</v>
      </c>
      <c r="C19" s="41" t="s">
        <v>186</v>
      </c>
      <c r="D19" s="41" t="s">
        <v>140</v>
      </c>
      <c r="E19" s="41" t="s">
        <v>167</v>
      </c>
      <c r="F19" s="42" t="n">
        <v>8.9</v>
      </c>
      <c r="G19" s="42" t="n">
        <v>8.9</v>
      </c>
      <c r="H19" s="43" t="n">
        <f aca="false">IF(AND(F19="",G19=""),"",MAX(F19,G19))</f>
        <v>8.9</v>
      </c>
      <c r="I19" s="42" t="n">
        <v>2</v>
      </c>
      <c r="J19" s="42" t="n">
        <v>106</v>
      </c>
      <c r="K19" s="42" t="n">
        <v>2</v>
      </c>
      <c r="L19" s="41" t="s">
        <v>171</v>
      </c>
      <c r="M19" s="41" t="s">
        <v>148</v>
      </c>
      <c r="N19" s="41" t="s">
        <v>187</v>
      </c>
      <c r="O19" s="41" t="s">
        <v>188</v>
      </c>
      <c r="P19" s="42"/>
    </row>
    <row r="20" customFormat="false" ht="30" hidden="false" customHeight="true" outlineLevel="0" collapsed="false">
      <c r="A20" s="40" t="str">
        <f aca="false">IF(B20="","",B20&amp;" "&amp;C20)</f>
        <v>Husqvarna T525</v>
      </c>
      <c r="B20" s="41" t="s">
        <v>189</v>
      </c>
      <c r="C20" s="41" t="s">
        <v>190</v>
      </c>
      <c r="D20" s="41" t="s">
        <v>140</v>
      </c>
      <c r="E20" s="41" t="s">
        <v>141</v>
      </c>
      <c r="F20" s="42" t="n">
        <v>4.9</v>
      </c>
      <c r="G20" s="42" t="n">
        <v>5.2</v>
      </c>
      <c r="H20" s="43" t="n">
        <f aca="false">IF(AND(F20="",G20=""),"",MAX(F20,G20))</f>
        <v>5.2</v>
      </c>
      <c r="I20" s="42"/>
      <c r="J20" s="42" t="n">
        <v>98</v>
      </c>
      <c r="K20" s="42"/>
      <c r="L20" s="41" t="s">
        <v>191</v>
      </c>
      <c r="M20" s="41" t="s">
        <v>148</v>
      </c>
      <c r="N20" s="41" t="s">
        <v>192</v>
      </c>
      <c r="O20" s="41" t="s">
        <v>193</v>
      </c>
      <c r="P20" s="42"/>
    </row>
    <row r="21" customFormat="false" ht="30" hidden="false" customHeight="true" outlineLevel="0" collapsed="false">
      <c r="A21" s="40" t="str">
        <f aca="false">IF(B21="","",B21&amp;" "&amp;C21)</f>
        <v>Husqvarna T535i XP</v>
      </c>
      <c r="B21" s="41" t="s">
        <v>189</v>
      </c>
      <c r="C21" s="41" t="s">
        <v>194</v>
      </c>
      <c r="D21" s="41" t="s">
        <v>140</v>
      </c>
      <c r="E21" s="41" t="s">
        <v>155</v>
      </c>
      <c r="F21" s="42" t="n">
        <v>2</v>
      </c>
      <c r="G21" s="42" t="n">
        <v>2.7</v>
      </c>
      <c r="H21" s="43" t="n">
        <f aca="false">IF(AND(F21="",G21=""),"",MAX(F21,G21))</f>
        <v>2.7</v>
      </c>
      <c r="I21" s="42"/>
      <c r="J21" s="42" t="n">
        <v>99</v>
      </c>
      <c r="K21" s="42"/>
      <c r="L21" s="41" t="s">
        <v>195</v>
      </c>
      <c r="M21" s="41" t="s">
        <v>143</v>
      </c>
      <c r="N21" s="41" t="s">
        <v>196</v>
      </c>
      <c r="O21" s="41" t="s">
        <v>197</v>
      </c>
      <c r="P21" s="42"/>
    </row>
    <row r="22" customFormat="false" ht="30" hidden="false" customHeight="true" outlineLevel="0" collapsed="false">
      <c r="A22" s="40" t="str">
        <f aca="false">IF(B22="","",B22&amp;" "&amp;C22)</f>
        <v>Husqvarna T540 XP Mark III</v>
      </c>
      <c r="B22" s="41" t="s">
        <v>189</v>
      </c>
      <c r="C22" s="41" t="s">
        <v>198</v>
      </c>
      <c r="D22" s="41" t="s">
        <v>140</v>
      </c>
      <c r="E22" s="41" t="s">
        <v>141</v>
      </c>
      <c r="F22" s="42" t="n">
        <v>3.5</v>
      </c>
      <c r="G22" s="42" t="n">
        <v>3.4</v>
      </c>
      <c r="H22" s="43" t="n">
        <f aca="false">IF(AND(F22="",G22=""),"",MAX(F22,G22))</f>
        <v>3.5</v>
      </c>
      <c r="I22" s="42"/>
      <c r="J22" s="42" t="n">
        <v>103</v>
      </c>
      <c r="K22" s="42"/>
      <c r="L22" s="41" t="s">
        <v>199</v>
      </c>
      <c r="M22" s="41" t="s">
        <v>148</v>
      </c>
      <c r="N22" s="41" t="s">
        <v>200</v>
      </c>
      <c r="O22" s="41" t="s">
        <v>201</v>
      </c>
      <c r="P22" s="42"/>
    </row>
    <row r="23" customFormat="false" ht="30" hidden="false" customHeight="true" outlineLevel="0" collapsed="false">
      <c r="A23" s="40" t="str">
        <f aca="false">IF(B23="","",B23&amp;" "&amp;C23)</f>
        <v>Husqvarna T542i XP</v>
      </c>
      <c r="B23" s="41" t="s">
        <v>189</v>
      </c>
      <c r="C23" s="41" t="s">
        <v>202</v>
      </c>
      <c r="D23" s="41" t="s">
        <v>140</v>
      </c>
      <c r="E23" s="41" t="s">
        <v>155</v>
      </c>
      <c r="F23" s="42" t="n">
        <v>4.7</v>
      </c>
      <c r="G23" s="42" t="n">
        <v>4.1</v>
      </c>
      <c r="H23" s="43" t="n">
        <f aca="false">IF(AND(F23="",G23=""),"",MAX(F23,G23))</f>
        <v>4.7</v>
      </c>
      <c r="I23" s="42"/>
      <c r="J23" s="42" t="n">
        <v>91</v>
      </c>
      <c r="K23" s="42"/>
      <c r="L23" s="41" t="s">
        <v>203</v>
      </c>
      <c r="M23" s="41" t="s">
        <v>148</v>
      </c>
      <c r="N23" s="41" t="s">
        <v>204</v>
      </c>
      <c r="O23" s="41"/>
      <c r="P23" s="42"/>
    </row>
    <row r="24" customFormat="false" ht="30" hidden="false" customHeight="true" outlineLevel="0" collapsed="false">
      <c r="A24" s="40" t="str">
        <f aca="false">IF(B24="","",B24&amp;" "&amp;C24)</f>
        <v>Husqvarna 543 XP</v>
      </c>
      <c r="B24" s="41" t="s">
        <v>189</v>
      </c>
      <c r="C24" s="41" t="s">
        <v>205</v>
      </c>
      <c r="D24" s="41" t="s">
        <v>140</v>
      </c>
      <c r="E24" s="41" t="s">
        <v>167</v>
      </c>
      <c r="F24" s="42" t="n">
        <v>4.5</v>
      </c>
      <c r="G24" s="42" t="n">
        <v>4.6</v>
      </c>
      <c r="H24" s="43" t="n">
        <f aca="false">IF(AND(F24="",G24=""),"",MAX(F24,G24))</f>
        <v>4.6</v>
      </c>
      <c r="I24" s="42"/>
      <c r="J24" s="42" t="n">
        <v>101</v>
      </c>
      <c r="K24" s="42"/>
      <c r="L24" s="41" t="s">
        <v>206</v>
      </c>
      <c r="M24" s="41" t="s">
        <v>143</v>
      </c>
      <c r="N24" s="41" t="s">
        <v>207</v>
      </c>
      <c r="O24" s="41" t="s">
        <v>208</v>
      </c>
      <c r="P24" s="42"/>
    </row>
    <row r="25" customFormat="false" ht="30" hidden="false" customHeight="true" outlineLevel="0" collapsed="false">
      <c r="A25" s="40" t="str">
        <f aca="false">IF(B25="","",B25&amp;" "&amp;C25)</f>
        <v>Husqvarna 550 XP Mark II</v>
      </c>
      <c r="B25" s="41" t="s">
        <v>189</v>
      </c>
      <c r="C25" s="41" t="s">
        <v>209</v>
      </c>
      <c r="D25" s="41" t="s">
        <v>140</v>
      </c>
      <c r="E25" s="41" t="s">
        <v>167</v>
      </c>
      <c r="F25" s="42" t="n">
        <v>4</v>
      </c>
      <c r="G25" s="42" t="n">
        <v>4.6</v>
      </c>
      <c r="H25" s="43" t="n">
        <f aca="false">IF(AND(F25="",G25=""),"",MAX(F25,G25))</f>
        <v>4.6</v>
      </c>
      <c r="I25" s="42"/>
      <c r="J25" s="42" t="n">
        <v>107</v>
      </c>
      <c r="K25" s="42"/>
      <c r="L25" s="41" t="s">
        <v>210</v>
      </c>
      <c r="M25" s="41" t="s">
        <v>148</v>
      </c>
      <c r="N25" s="41" t="s">
        <v>211</v>
      </c>
      <c r="O25" s="41"/>
      <c r="P25" s="42"/>
    </row>
    <row r="26" customFormat="false" ht="30" hidden="false" customHeight="true" outlineLevel="0" collapsed="false">
      <c r="A26" s="40" t="str">
        <f aca="false">IF(B26="","",B26&amp;" "&amp;C26)</f>
        <v>Husqvarna 562 XP (original)</v>
      </c>
      <c r="B26" s="41" t="s">
        <v>189</v>
      </c>
      <c r="C26" s="41" t="s">
        <v>212</v>
      </c>
      <c r="D26" s="41" t="s">
        <v>140</v>
      </c>
      <c r="E26" s="41" t="s">
        <v>167</v>
      </c>
      <c r="F26" s="42" t="n">
        <v>3.2</v>
      </c>
      <c r="G26" s="42" t="n">
        <v>5</v>
      </c>
      <c r="H26" s="43" t="n">
        <f aca="false">IF(AND(F26="",G26=""),"",MAX(F26,G26))</f>
        <v>5</v>
      </c>
      <c r="I26" s="42"/>
      <c r="J26" s="42" t="n">
        <v>106</v>
      </c>
      <c r="K26" s="42"/>
      <c r="L26" s="41" t="s">
        <v>213</v>
      </c>
      <c r="M26" s="41" t="s">
        <v>148</v>
      </c>
      <c r="N26" s="41" t="s">
        <v>214</v>
      </c>
      <c r="O26" s="41" t="s">
        <v>215</v>
      </c>
      <c r="P26" s="42"/>
    </row>
    <row r="27" customFormat="false" ht="30" hidden="false" customHeight="true" outlineLevel="0" collapsed="false">
      <c r="A27" s="40" t="str">
        <f aca="false">IF(B27="","",B27&amp;" "&amp;C27)</f>
        <v>Husqvarna 562 XP Mark II</v>
      </c>
      <c r="B27" s="41" t="s">
        <v>189</v>
      </c>
      <c r="C27" s="41" t="s">
        <v>216</v>
      </c>
      <c r="D27" s="41" t="s">
        <v>140</v>
      </c>
      <c r="E27" s="41" t="s">
        <v>167</v>
      </c>
      <c r="F27" s="42" t="n">
        <v>4</v>
      </c>
      <c r="G27" s="42" t="n">
        <v>4.5</v>
      </c>
      <c r="H27" s="43" t="n">
        <f aca="false">IF(AND(F27="",G27=""),"",MAX(F27,G27))</f>
        <v>4.5</v>
      </c>
      <c r="I27" s="42"/>
      <c r="J27" s="42" t="n">
        <v>107</v>
      </c>
      <c r="K27" s="42"/>
      <c r="L27" s="41" t="s">
        <v>213</v>
      </c>
      <c r="M27" s="41" t="s">
        <v>148</v>
      </c>
      <c r="N27" s="41" t="s">
        <v>217</v>
      </c>
      <c r="O27" s="41"/>
      <c r="P27" s="42"/>
    </row>
    <row r="28" customFormat="false" ht="30" hidden="false" customHeight="true" outlineLevel="0" collapsed="false">
      <c r="A28" s="40" t="str">
        <f aca="false">IF(B28="","",B28&amp;" "&amp;C28)</f>
        <v>Husqvarna 572 XP</v>
      </c>
      <c r="B28" s="41" t="s">
        <v>189</v>
      </c>
      <c r="C28" s="41" t="s">
        <v>218</v>
      </c>
      <c r="D28" s="41" t="s">
        <v>140</v>
      </c>
      <c r="E28" s="41" t="s">
        <v>167</v>
      </c>
      <c r="F28" s="42" t="n">
        <v>5</v>
      </c>
      <c r="G28" s="42" t="n">
        <v>4.1</v>
      </c>
      <c r="H28" s="43" t="n">
        <f aca="false">IF(AND(F28="",G28=""),"",MAX(F28,G28))</f>
        <v>5</v>
      </c>
      <c r="I28" s="42"/>
      <c r="J28" s="42" t="n">
        <v>107</v>
      </c>
      <c r="K28" s="42"/>
      <c r="L28" s="41" t="s">
        <v>219</v>
      </c>
      <c r="M28" s="41" t="s">
        <v>148</v>
      </c>
      <c r="N28" s="41" t="s">
        <v>220</v>
      </c>
      <c r="O28" s="41"/>
      <c r="P28" s="42"/>
    </row>
    <row r="29" customFormat="false" ht="30" hidden="false" customHeight="true" outlineLevel="0" collapsed="false">
      <c r="A29" s="40" t="str">
        <f aca="false">IF(B29="","",B29&amp;" "&amp;C29)</f>
        <v>Husqvarna 592 XP</v>
      </c>
      <c r="B29" s="41" t="s">
        <v>189</v>
      </c>
      <c r="C29" s="41" t="s">
        <v>221</v>
      </c>
      <c r="D29" s="41" t="s">
        <v>140</v>
      </c>
      <c r="E29" s="41" t="s">
        <v>167</v>
      </c>
      <c r="F29" s="42" t="n">
        <v>6.7</v>
      </c>
      <c r="G29" s="42" t="n">
        <v>5.9</v>
      </c>
      <c r="H29" s="43" t="n">
        <f aca="false">IF(AND(F29="",G29=""),"",MAX(F29,G29))</f>
        <v>6.7</v>
      </c>
      <c r="I29" s="42"/>
      <c r="J29" s="42" t="n">
        <v>112</v>
      </c>
      <c r="K29" s="42"/>
      <c r="L29" s="41" t="s">
        <v>222</v>
      </c>
      <c r="M29" s="41" t="s">
        <v>148</v>
      </c>
      <c r="N29" s="41" t="s">
        <v>223</v>
      </c>
      <c r="O29" s="41"/>
      <c r="P29" s="42"/>
    </row>
    <row r="30" customFormat="false" ht="30" hidden="false" customHeight="true" outlineLevel="0" collapsed="false">
      <c r="A30" s="40" t="str">
        <f aca="false">IF(B30="","",B30&amp;" "&amp;C30)</f>
        <v>Echo CS-2511TESC</v>
      </c>
      <c r="B30" s="41" t="s">
        <v>224</v>
      </c>
      <c r="C30" s="41" t="s">
        <v>225</v>
      </c>
      <c r="D30" s="41" t="s">
        <v>140</v>
      </c>
      <c r="E30" s="41" t="s">
        <v>141</v>
      </c>
      <c r="F30" s="42" t="n">
        <v>3.5</v>
      </c>
      <c r="G30" s="42" t="n">
        <v>4</v>
      </c>
      <c r="H30" s="43" t="n">
        <f aca="false">IF(AND(F30="",G30=""),"",MAX(F30,G30))</f>
        <v>4</v>
      </c>
      <c r="I30" s="42" t="n">
        <v>1.3</v>
      </c>
      <c r="J30" s="42" t="n">
        <v>99.7</v>
      </c>
      <c r="K30" s="42" t="n">
        <v>1.5</v>
      </c>
      <c r="L30" s="41" t="s">
        <v>206</v>
      </c>
      <c r="M30" s="41" t="s">
        <v>148</v>
      </c>
      <c r="N30" s="41" t="s">
        <v>226</v>
      </c>
      <c r="O30" s="41"/>
      <c r="P30" s="42"/>
    </row>
    <row r="31" customFormat="false" ht="30" hidden="false" customHeight="true" outlineLevel="0" collapsed="false">
      <c r="A31" s="40" t="str">
        <f aca="false">IF(B31="","",B31&amp;" "&amp;C31)</f>
        <v>Echo CS-362TES</v>
      </c>
      <c r="B31" s="41" t="s">
        <v>224</v>
      </c>
      <c r="C31" s="41" t="s">
        <v>227</v>
      </c>
      <c r="D31" s="41" t="s">
        <v>140</v>
      </c>
      <c r="E31" s="41" t="s">
        <v>141</v>
      </c>
      <c r="F31" s="42" t="n">
        <v>3.8</v>
      </c>
      <c r="G31" s="42" t="n">
        <v>4.2</v>
      </c>
      <c r="H31" s="43" t="n">
        <f aca="false">IF(AND(F31="",G31=""),"",MAX(F31,G31))</f>
        <v>4.2</v>
      </c>
      <c r="I31" s="42" t="n">
        <v>1.3</v>
      </c>
      <c r="J31" s="42" t="n">
        <v>99.9</v>
      </c>
      <c r="K31" s="42" t="n">
        <v>1.5</v>
      </c>
      <c r="L31" s="41" t="s">
        <v>206</v>
      </c>
      <c r="M31" s="41" t="s">
        <v>148</v>
      </c>
      <c r="N31" s="41" t="s">
        <v>228</v>
      </c>
      <c r="O31" s="41"/>
      <c r="P31" s="42"/>
    </row>
    <row r="32" customFormat="false" ht="30" hidden="false" customHeight="true" outlineLevel="0" collapsed="false">
      <c r="A32" s="40" t="str">
        <f aca="false">IF(B32="","",B32&amp;" "&amp;C32)</f>
        <v>Echo CS-501SX</v>
      </c>
      <c r="B32" s="41" t="s">
        <v>224</v>
      </c>
      <c r="C32" s="41" t="s">
        <v>229</v>
      </c>
      <c r="D32" s="41" t="s">
        <v>140</v>
      </c>
      <c r="E32" s="41" t="s">
        <v>167</v>
      </c>
      <c r="F32" s="42" t="n">
        <v>5.2</v>
      </c>
      <c r="G32" s="42" t="n">
        <v>5.4</v>
      </c>
      <c r="H32" s="43" t="n">
        <f aca="false">IF(AND(F32="",G32=""),"",MAX(F32,G32))</f>
        <v>5.4</v>
      </c>
      <c r="I32" s="42" t="n">
        <v>1.3</v>
      </c>
      <c r="J32" s="42" t="n">
        <v>103.6</v>
      </c>
      <c r="K32" s="42" t="n">
        <v>1.5</v>
      </c>
      <c r="L32" s="41" t="s">
        <v>210</v>
      </c>
      <c r="M32" s="41" t="s">
        <v>148</v>
      </c>
      <c r="N32" s="41" t="s">
        <v>230</v>
      </c>
      <c r="O32" s="41"/>
      <c r="P32" s="42"/>
    </row>
    <row r="33" customFormat="false" ht="30" hidden="false" customHeight="true" outlineLevel="0" collapsed="false">
      <c r="A33" s="40" t="str">
        <f aca="false">IF(B33="","",B33&amp;" "&amp;C33)</f>
        <v>Timberwolf TW 125PH</v>
      </c>
      <c r="B33" s="41" t="s">
        <v>231</v>
      </c>
      <c r="C33" s="41" t="s">
        <v>232</v>
      </c>
      <c r="D33" s="41" t="s">
        <v>233</v>
      </c>
      <c r="E33" s="41" t="s">
        <v>234</v>
      </c>
      <c r="F33" s="42"/>
      <c r="G33" s="42"/>
      <c r="H33" s="43" t="str">
        <f aca="false">IF(AND(F33="",G33=""),"",MAX(F33,G33))</f>
        <v/>
      </c>
      <c r="I33" s="42"/>
      <c r="J33" s="42"/>
      <c r="K33" s="42"/>
      <c r="L33" s="41" t="s">
        <v>219</v>
      </c>
      <c r="M33" s="41" t="s">
        <v>143</v>
      </c>
      <c r="N33" s="41" t="s">
        <v>235</v>
      </c>
      <c r="O33" s="41" t="s">
        <v>236</v>
      </c>
      <c r="P33" s="42"/>
    </row>
    <row r="34" customFormat="false" ht="30" hidden="false" customHeight="true" outlineLevel="0" collapsed="false">
      <c r="A34" s="40" t="str">
        <f aca="false">IF(B34="","",B34&amp;" "&amp;C34)</f>
        <v>Timberwolf TW 150DHB</v>
      </c>
      <c r="B34" s="41" t="s">
        <v>231</v>
      </c>
      <c r="C34" s="41" t="s">
        <v>237</v>
      </c>
      <c r="D34" s="41" t="s">
        <v>233</v>
      </c>
      <c r="E34" s="41" t="s">
        <v>238</v>
      </c>
      <c r="F34" s="42"/>
      <c r="G34" s="42"/>
      <c r="H34" s="43" t="str">
        <f aca="false">IF(AND(F34="",G34=""),"",MAX(F34,G34))</f>
        <v/>
      </c>
      <c r="I34" s="42"/>
      <c r="J34" s="42"/>
      <c r="K34" s="42"/>
      <c r="L34" s="41" t="s">
        <v>219</v>
      </c>
      <c r="M34" s="41" t="s">
        <v>143</v>
      </c>
      <c r="N34" s="41" t="s">
        <v>239</v>
      </c>
      <c r="O34" s="41" t="s">
        <v>240</v>
      </c>
      <c r="P34" s="42"/>
    </row>
    <row r="35" customFormat="false" ht="30" hidden="false" customHeight="true" outlineLevel="0" collapsed="false">
      <c r="A35" s="40" t="str">
        <f aca="false">IF(B35="","",B35&amp;" "&amp;C35)</f>
        <v>Timberwolf TW 230DHB</v>
      </c>
      <c r="B35" s="41" t="s">
        <v>231</v>
      </c>
      <c r="C35" s="41" t="s">
        <v>241</v>
      </c>
      <c r="D35" s="41" t="s">
        <v>233</v>
      </c>
      <c r="E35" s="41" t="s">
        <v>238</v>
      </c>
      <c r="F35" s="42"/>
      <c r="G35" s="42"/>
      <c r="H35" s="43" t="str">
        <f aca="false">IF(AND(F35="",G35=""),"",MAX(F35,G35))</f>
        <v/>
      </c>
      <c r="I35" s="42"/>
      <c r="J35" s="42"/>
      <c r="K35" s="42"/>
      <c r="L35" s="41" t="s">
        <v>219</v>
      </c>
      <c r="M35" s="41" t="s">
        <v>143</v>
      </c>
      <c r="N35" s="41" t="s">
        <v>242</v>
      </c>
      <c r="O35" s="41" t="s">
        <v>243</v>
      </c>
      <c r="P35" s="42"/>
    </row>
    <row r="36" customFormat="false" ht="30" hidden="false" customHeight="true" outlineLevel="0" collapsed="false">
      <c r="A36" s="40" t="str">
        <f aca="false">IF(B36="","",B36&amp;" "&amp;C36)</f>
        <v>Timberwolf TW 280PHB</v>
      </c>
      <c r="B36" s="41" t="s">
        <v>231</v>
      </c>
      <c r="C36" s="41" t="s">
        <v>244</v>
      </c>
      <c r="D36" s="41" t="s">
        <v>233</v>
      </c>
      <c r="E36" s="41" t="s">
        <v>245</v>
      </c>
      <c r="F36" s="42"/>
      <c r="G36" s="42"/>
      <c r="H36" s="43" t="str">
        <f aca="false">IF(AND(F36="",G36=""),"",MAX(F36,G36))</f>
        <v/>
      </c>
      <c r="I36" s="42"/>
      <c r="J36" s="42" t="n">
        <v>98</v>
      </c>
      <c r="K36" s="42"/>
      <c r="L36" s="41" t="s">
        <v>246</v>
      </c>
      <c r="M36" s="41" t="s">
        <v>148</v>
      </c>
      <c r="N36" s="41" t="s">
        <v>247</v>
      </c>
      <c r="O36" s="41" t="s">
        <v>248</v>
      </c>
      <c r="P36" s="42"/>
    </row>
    <row r="37" customFormat="false" ht="30" hidden="false" customHeight="true" outlineLevel="0" collapsed="false">
      <c r="A37" s="40" t="str">
        <f aca="false">IF(B37="","",B37&amp;" "&amp;C37)</f>
        <v>Timberwolf TW 280TDHB</v>
      </c>
      <c r="B37" s="41" t="s">
        <v>231</v>
      </c>
      <c r="C37" s="41" t="s">
        <v>249</v>
      </c>
      <c r="D37" s="41" t="s">
        <v>233</v>
      </c>
      <c r="E37" s="41" t="s">
        <v>250</v>
      </c>
      <c r="F37" s="42"/>
      <c r="G37" s="42"/>
      <c r="H37" s="43" t="str">
        <f aca="false">IF(AND(F37="",G37=""),"",MAX(F37,G37))</f>
        <v/>
      </c>
      <c r="I37" s="42"/>
      <c r="J37" s="42"/>
      <c r="K37" s="42"/>
      <c r="L37" s="41" t="s">
        <v>213</v>
      </c>
      <c r="M37" s="41" t="s">
        <v>143</v>
      </c>
      <c r="N37" s="41" t="s">
        <v>251</v>
      </c>
      <c r="O37" s="41" t="s">
        <v>252</v>
      </c>
      <c r="P37" s="42"/>
    </row>
    <row r="38" customFormat="false" ht="30" hidden="false" customHeight="true" outlineLevel="0" collapsed="false">
      <c r="A38" s="40" t="str">
        <f aca="false">IF(B38="","",B38&amp;" "&amp;C38)</f>
        <v>Forst ST6D (older, 24.8 hp)</v>
      </c>
      <c r="B38" s="41" t="s">
        <v>253</v>
      </c>
      <c r="C38" s="41" t="s">
        <v>254</v>
      </c>
      <c r="D38" s="41" t="s">
        <v>233</v>
      </c>
      <c r="E38" s="41" t="s">
        <v>238</v>
      </c>
      <c r="F38" s="42"/>
      <c r="G38" s="42"/>
      <c r="H38" s="43" t="str">
        <f aca="false">IF(AND(F38="",G38=""),"",MAX(F38,G38))</f>
        <v/>
      </c>
      <c r="I38" s="42"/>
      <c r="J38" s="42" t="n">
        <v>106.8</v>
      </c>
      <c r="K38" s="42"/>
      <c r="L38" s="41" t="s">
        <v>255</v>
      </c>
      <c r="M38" s="41" t="s">
        <v>148</v>
      </c>
      <c r="N38" s="41" t="s">
        <v>256</v>
      </c>
      <c r="O38" s="41" t="s">
        <v>257</v>
      </c>
      <c r="P38" s="42"/>
    </row>
    <row r="39" customFormat="false" ht="30" hidden="false" customHeight="true" outlineLevel="0" collapsed="false">
      <c r="A39" s="40" t="str">
        <f aca="false">IF(B39="","",B39&amp;" "&amp;C39)</f>
        <v>Forst ST6D 24 (current)</v>
      </c>
      <c r="B39" s="41" t="s">
        <v>253</v>
      </c>
      <c r="C39" s="41" t="s">
        <v>258</v>
      </c>
      <c r="D39" s="41" t="s">
        <v>233</v>
      </c>
      <c r="E39" s="41" t="s">
        <v>238</v>
      </c>
      <c r="F39" s="42"/>
      <c r="G39" s="42"/>
      <c r="H39" s="43" t="str">
        <f aca="false">IF(AND(F39="",G39=""),"",MAX(F39,G39))</f>
        <v/>
      </c>
      <c r="I39" s="42"/>
      <c r="J39" s="42"/>
      <c r="K39" s="42"/>
      <c r="L39" s="41" t="s">
        <v>259</v>
      </c>
      <c r="M39" s="41" t="s">
        <v>143</v>
      </c>
      <c r="N39" s="41" t="s">
        <v>260</v>
      </c>
      <c r="O39" s="41" t="s">
        <v>261</v>
      </c>
      <c r="P39" s="42"/>
    </row>
    <row r="40" customFormat="false" ht="30" hidden="false" customHeight="true" outlineLevel="0" collapsed="false">
      <c r="A40" s="40" t="str">
        <f aca="false">IF(B40="","",B40&amp;" "&amp;C40)</f>
        <v>Forst ST8 / TR8 (45 hp)</v>
      </c>
      <c r="B40" s="41" t="s">
        <v>253</v>
      </c>
      <c r="C40" s="41" t="s">
        <v>262</v>
      </c>
      <c r="D40" s="41" t="s">
        <v>233</v>
      </c>
      <c r="E40" s="41" t="s">
        <v>250</v>
      </c>
      <c r="F40" s="42"/>
      <c r="G40" s="42"/>
      <c r="H40" s="43" t="str">
        <f aca="false">IF(AND(F40="",G40=""),"",MAX(F40,G40))</f>
        <v/>
      </c>
      <c r="I40" s="42"/>
      <c r="J40" s="42" t="n">
        <v>111.7</v>
      </c>
      <c r="K40" s="42"/>
      <c r="L40" s="41" t="s">
        <v>263</v>
      </c>
      <c r="M40" s="41" t="s">
        <v>148</v>
      </c>
      <c r="N40" s="41" t="s">
        <v>264</v>
      </c>
      <c r="O40" s="41" t="s">
        <v>265</v>
      </c>
      <c r="P40" s="42"/>
    </row>
    <row r="41" customFormat="false" ht="30" hidden="false" customHeight="true" outlineLevel="0" collapsed="false">
      <c r="A41" s="40" t="str">
        <f aca="false">IF(B41="","",B41&amp;" "&amp;C41)</f>
        <v>Forst ST8D (current, 55 hp)</v>
      </c>
      <c r="B41" s="41" t="s">
        <v>253</v>
      </c>
      <c r="C41" s="41" t="s">
        <v>266</v>
      </c>
      <c r="D41" s="41" t="s">
        <v>233</v>
      </c>
      <c r="E41" s="41" t="s">
        <v>250</v>
      </c>
      <c r="F41" s="42"/>
      <c r="G41" s="42"/>
      <c r="H41" s="43" t="str">
        <f aca="false">IF(AND(F41="",G41=""),"",MAX(F41,G41))</f>
        <v/>
      </c>
      <c r="I41" s="42"/>
      <c r="J41" s="42"/>
      <c r="K41" s="42"/>
      <c r="L41" s="41" t="s">
        <v>259</v>
      </c>
      <c r="M41" s="41" t="s">
        <v>143</v>
      </c>
      <c r="N41" s="41" t="s">
        <v>267</v>
      </c>
      <c r="O41" s="41" t="s">
        <v>261</v>
      </c>
      <c r="P41" s="42"/>
    </row>
    <row r="42" customFormat="false" ht="30" hidden="false" customHeight="true" outlineLevel="0" collapsed="false">
      <c r="A42" s="40" t="str">
        <f aca="false">IF(B42="","",B42&amp;" "&amp;C42)</f>
        <v>Forst TR8D (tracked)</v>
      </c>
      <c r="B42" s="41" t="s">
        <v>253</v>
      </c>
      <c r="C42" s="41" t="s">
        <v>268</v>
      </c>
      <c r="D42" s="41" t="s">
        <v>233</v>
      </c>
      <c r="E42" s="41" t="s">
        <v>269</v>
      </c>
      <c r="F42" s="42"/>
      <c r="G42" s="42"/>
      <c r="H42" s="43" t="str">
        <f aca="false">IF(AND(F42="",G42=""),"",MAX(F42,G42))</f>
        <v/>
      </c>
      <c r="I42" s="42"/>
      <c r="J42" s="42"/>
      <c r="K42" s="42"/>
      <c r="L42" s="41" t="s">
        <v>259</v>
      </c>
      <c r="M42" s="41" t="s">
        <v>143</v>
      </c>
      <c r="N42" s="41" t="s">
        <v>270</v>
      </c>
      <c r="O42" s="41" t="s">
        <v>261</v>
      </c>
      <c r="P42" s="42"/>
    </row>
    <row r="43" customFormat="false" ht="30" hidden="false" customHeight="true" outlineLevel="0" collapsed="false">
      <c r="A43" s="40" t="str">
        <f aca="false">IF(B43="","",B43&amp;" "&amp;C43)</f>
        <v>GreenMech Arborist 150P</v>
      </c>
      <c r="B43" s="41" t="s">
        <v>271</v>
      </c>
      <c r="C43" s="41" t="s">
        <v>272</v>
      </c>
      <c r="D43" s="41" t="s">
        <v>233</v>
      </c>
      <c r="E43" s="41" t="s">
        <v>273</v>
      </c>
      <c r="F43" s="42"/>
      <c r="G43" s="42"/>
      <c r="H43" s="43" t="str">
        <f aca="false">IF(AND(F43="",G43=""),"",MAX(F43,G43))</f>
        <v/>
      </c>
      <c r="I43" s="42"/>
      <c r="J43" s="42" t="n">
        <v>92</v>
      </c>
      <c r="K43" s="42"/>
      <c r="L43" s="41" t="s">
        <v>274</v>
      </c>
      <c r="M43" s="41" t="s">
        <v>148</v>
      </c>
      <c r="N43" s="41" t="s">
        <v>275</v>
      </c>
      <c r="O43" s="41"/>
      <c r="P43" s="42"/>
    </row>
    <row r="44" customFormat="false" ht="30" hidden="false" customHeight="true" outlineLevel="0" collapsed="false">
      <c r="A44" s="40" t="str">
        <f aca="false">IF(B44="","",B44&amp;" "&amp;C44)</f>
        <v>GreenMech Arborist 150D</v>
      </c>
      <c r="B44" s="41" t="s">
        <v>271</v>
      </c>
      <c r="C44" s="41" t="s">
        <v>276</v>
      </c>
      <c r="D44" s="41" t="s">
        <v>233</v>
      </c>
      <c r="E44" s="41" t="s">
        <v>238</v>
      </c>
      <c r="F44" s="42"/>
      <c r="G44" s="42"/>
      <c r="H44" s="43" t="str">
        <f aca="false">IF(AND(F44="",G44=""),"",MAX(F44,G44))</f>
        <v/>
      </c>
      <c r="I44" s="42"/>
      <c r="J44" s="42" t="n">
        <v>92</v>
      </c>
      <c r="K44" s="42"/>
      <c r="L44" s="41" t="s">
        <v>171</v>
      </c>
      <c r="M44" s="41" t="s">
        <v>148</v>
      </c>
      <c r="N44" s="41" t="s">
        <v>277</v>
      </c>
      <c r="O44" s="41"/>
      <c r="P44" s="42"/>
    </row>
    <row r="45" customFormat="false" ht="30" hidden="false" customHeight="true" outlineLevel="0" collapsed="false">
      <c r="A45" s="40" t="str">
        <f aca="false">IF(B45="","",B45&amp;" "&amp;C45)</f>
        <v>GreenMech Arborist 200</v>
      </c>
      <c r="B45" s="41" t="s">
        <v>271</v>
      </c>
      <c r="C45" s="41" t="s">
        <v>278</v>
      </c>
      <c r="D45" s="41" t="s">
        <v>233</v>
      </c>
      <c r="E45" s="41" t="s">
        <v>250</v>
      </c>
      <c r="F45" s="42"/>
      <c r="G45" s="42"/>
      <c r="H45" s="43" t="str">
        <f aca="false">IF(AND(F45="",G45=""),"",MAX(F45,G45))</f>
        <v/>
      </c>
      <c r="I45" s="42"/>
      <c r="J45" s="42"/>
      <c r="K45" s="42"/>
      <c r="L45" s="41" t="s">
        <v>174</v>
      </c>
      <c r="M45" s="41" t="s">
        <v>143</v>
      </c>
      <c r="N45" s="41" t="s">
        <v>279</v>
      </c>
      <c r="O45" s="41" t="s">
        <v>280</v>
      </c>
      <c r="P45" s="42"/>
    </row>
    <row r="46" customFormat="false" ht="30" hidden="false" customHeight="true" outlineLevel="0" collapsed="false">
      <c r="A46" s="40" t="str">
        <f aca="false">IF(B46="","",B46&amp;" "&amp;C46)</f>
        <v>GreenMech EVO 165D</v>
      </c>
      <c r="B46" s="41" t="s">
        <v>271</v>
      </c>
      <c r="C46" s="41" t="s">
        <v>281</v>
      </c>
      <c r="D46" s="41" t="s">
        <v>233</v>
      </c>
      <c r="E46" s="41" t="s">
        <v>282</v>
      </c>
      <c r="F46" s="42"/>
      <c r="G46" s="42"/>
      <c r="H46" s="43" t="str">
        <f aca="false">IF(AND(F46="",G46=""),"",MAX(F46,G46))</f>
        <v/>
      </c>
      <c r="I46" s="42"/>
      <c r="J46" s="42" t="n">
        <v>94</v>
      </c>
      <c r="K46" s="42"/>
      <c r="L46" s="41" t="s">
        <v>168</v>
      </c>
      <c r="M46" s="41" t="s">
        <v>148</v>
      </c>
      <c r="N46" s="41" t="s">
        <v>283</v>
      </c>
      <c r="O46" s="41"/>
      <c r="P46" s="42"/>
    </row>
    <row r="47" customFormat="false" ht="30" hidden="false" customHeight="true" outlineLevel="0" collapsed="false">
      <c r="A47" s="40" t="str">
        <f aca="false">IF(B47="","",B47&amp;" "&amp;C47)</f>
        <v>GreenMech EVO 165DT (tracked)</v>
      </c>
      <c r="B47" s="41" t="s">
        <v>271</v>
      </c>
      <c r="C47" s="41" t="s">
        <v>284</v>
      </c>
      <c r="D47" s="41" t="s">
        <v>233</v>
      </c>
      <c r="E47" s="41" t="s">
        <v>285</v>
      </c>
      <c r="F47" s="42"/>
      <c r="G47" s="42"/>
      <c r="H47" s="43" t="str">
        <f aca="false">IF(AND(F47="",G47=""),"",MAX(F47,G47))</f>
        <v/>
      </c>
      <c r="I47" s="42"/>
      <c r="J47" s="42" t="n">
        <v>94</v>
      </c>
      <c r="K47" s="42"/>
      <c r="L47" s="41" t="s">
        <v>168</v>
      </c>
      <c r="M47" s="41" t="s">
        <v>148</v>
      </c>
      <c r="N47" s="41" t="s">
        <v>286</v>
      </c>
      <c r="O47" s="41"/>
      <c r="P47" s="42"/>
    </row>
    <row r="48" customFormat="false" ht="30" hidden="false" customHeight="true" outlineLevel="0" collapsed="false">
      <c r="A48" s="40" t="str">
        <f aca="false">IF(B48="","",B48&amp;" "&amp;C48)</f>
        <v>Bandit 65XP / 90XP / 12XP / 15XP</v>
      </c>
      <c r="B48" s="41" t="s">
        <v>287</v>
      </c>
      <c r="C48" s="41" t="s">
        <v>288</v>
      </c>
      <c r="D48" s="41" t="s">
        <v>233</v>
      </c>
      <c r="E48" s="41" t="s">
        <v>289</v>
      </c>
      <c r="F48" s="42"/>
      <c r="G48" s="42"/>
      <c r="H48" s="43" t="str">
        <f aca="false">IF(AND(F48="",G48=""),"",MAX(F48,G48))</f>
        <v/>
      </c>
      <c r="I48" s="42"/>
      <c r="J48" s="42"/>
      <c r="K48" s="42"/>
      <c r="L48" s="41"/>
      <c r="M48" s="41" t="s">
        <v>164</v>
      </c>
      <c r="N48" s="41"/>
      <c r="O48" s="41" t="s">
        <v>290</v>
      </c>
      <c r="P48" s="42"/>
    </row>
    <row r="49" customFormat="false" ht="30" hidden="false" customHeight="true" outlineLevel="0" collapsed="false">
      <c r="A49" s="40" t="str">
        <f aca="false">IF(B49="","",B49&amp;" "&amp;C49)</f>
        <v>Jensen A530</v>
      </c>
      <c r="B49" s="41" t="s">
        <v>291</v>
      </c>
      <c r="C49" s="41" t="s">
        <v>292</v>
      </c>
      <c r="D49" s="41" t="s">
        <v>233</v>
      </c>
      <c r="E49" s="41" t="s">
        <v>293</v>
      </c>
      <c r="F49" s="42"/>
      <c r="G49" s="42"/>
      <c r="H49" s="43" t="str">
        <f aca="false">IF(AND(F49="",G49=""),"",MAX(F49,G49))</f>
        <v/>
      </c>
      <c r="I49" s="42"/>
      <c r="J49" s="42"/>
      <c r="K49" s="42"/>
      <c r="L49" s="41"/>
      <c r="M49" s="41" t="s">
        <v>164</v>
      </c>
      <c r="N49" s="41" t="s">
        <v>294</v>
      </c>
      <c r="O49" s="41" t="s">
        <v>295</v>
      </c>
      <c r="P49" s="42"/>
    </row>
    <row r="50" customFormat="false" ht="30" hidden="false" customHeight="true" outlineLevel="0" collapsed="false">
      <c r="A50" s="40" t="str">
        <f aca="false">IF(B50="","",B50&amp;" "&amp;C50)</f>
        <v>Predator (Laski) 360 / F 360 SW/11</v>
      </c>
      <c r="B50" s="41" t="s">
        <v>296</v>
      </c>
      <c r="C50" s="41" t="s">
        <v>297</v>
      </c>
      <c r="D50" s="41" t="s">
        <v>298</v>
      </c>
      <c r="E50" s="41" t="s">
        <v>299</v>
      </c>
      <c r="F50" s="42" t="n">
        <v>6.8</v>
      </c>
      <c r="G50" s="42" t="n">
        <v>6.8</v>
      </c>
      <c r="H50" s="43" t="n">
        <f aca="false">IF(AND(F50="",G50=""),"",MAX(F50,G50))</f>
        <v>6.8</v>
      </c>
      <c r="I50" s="42" t="n">
        <v>1.2</v>
      </c>
      <c r="J50" s="42" t="n">
        <v>90</v>
      </c>
      <c r="K50" s="42" t="n">
        <v>0.6</v>
      </c>
      <c r="L50" s="41" t="s">
        <v>300</v>
      </c>
      <c r="M50" s="41" t="s">
        <v>143</v>
      </c>
      <c r="N50" s="41" t="s">
        <v>301</v>
      </c>
      <c r="O50" s="41" t="s">
        <v>302</v>
      </c>
      <c r="P50" s="42"/>
    </row>
    <row r="51" customFormat="false" ht="30" hidden="false" customHeight="true" outlineLevel="0" collapsed="false">
      <c r="A51" s="40" t="str">
        <f aca="false">IF(B51="","",B51&amp;" "&amp;C51)</f>
        <v>Predator (Laski) 360 / F 360 SW/14</v>
      </c>
      <c r="B51" s="41" t="s">
        <v>296</v>
      </c>
      <c r="C51" s="41" t="s">
        <v>303</v>
      </c>
      <c r="D51" s="41" t="s">
        <v>298</v>
      </c>
      <c r="E51" s="41" t="s">
        <v>299</v>
      </c>
      <c r="F51" s="42" t="n">
        <v>6.9</v>
      </c>
      <c r="G51" s="42" t="n">
        <v>6.9</v>
      </c>
      <c r="H51" s="43" t="n">
        <f aca="false">IF(AND(F51="",G51=""),"",MAX(F51,G51))</f>
        <v>6.9</v>
      </c>
      <c r="I51" s="42" t="n">
        <v>1.2</v>
      </c>
      <c r="J51" s="42" t="n">
        <v>91.6</v>
      </c>
      <c r="K51" s="42" t="n">
        <v>0.6</v>
      </c>
      <c r="L51" s="41" t="s">
        <v>304</v>
      </c>
      <c r="M51" s="41" t="s">
        <v>143</v>
      </c>
      <c r="N51" s="41" t="s">
        <v>305</v>
      </c>
      <c r="O51" s="41" t="s">
        <v>306</v>
      </c>
      <c r="P51" s="42"/>
    </row>
    <row r="52" customFormat="false" ht="30" hidden="false" customHeight="true" outlineLevel="0" collapsed="false">
      <c r="A52" s="40" t="str">
        <f aca="false">IF(B52="","",B52&amp;" "&amp;C52)</f>
        <v>Predator (Laski) 56RX (remote)</v>
      </c>
      <c r="B52" s="41" t="s">
        <v>296</v>
      </c>
      <c r="C52" s="41" t="s">
        <v>307</v>
      </c>
      <c r="D52" s="41" t="s">
        <v>298</v>
      </c>
      <c r="E52" s="41" t="s">
        <v>308</v>
      </c>
      <c r="F52" s="42"/>
      <c r="G52" s="42"/>
      <c r="H52" s="43" t="str">
        <f aca="false">IF(AND(F52="",G52=""),"",MAX(F52,G52))</f>
        <v/>
      </c>
      <c r="I52" s="42"/>
      <c r="J52" s="42" t="n">
        <v>84</v>
      </c>
      <c r="K52" s="42"/>
      <c r="L52" s="41"/>
      <c r="M52" s="41" t="s">
        <v>143</v>
      </c>
      <c r="N52" s="41" t="s">
        <v>309</v>
      </c>
      <c r="O52" s="41" t="s">
        <v>310</v>
      </c>
      <c r="P52" s="42"/>
    </row>
    <row r="53" customFormat="false" ht="30" hidden="false" customHeight="true" outlineLevel="0" collapsed="false">
      <c r="A53" s="40" t="str">
        <f aca="false">IF(B53="","",B53&amp;" "&amp;C53)</f>
        <v>Predator 38X / 38RX, 28X, 460, 760</v>
      </c>
      <c r="B53" s="41" t="s">
        <v>311</v>
      </c>
      <c r="C53" s="41" t="s">
        <v>312</v>
      </c>
      <c r="D53" s="41" t="s">
        <v>298</v>
      </c>
      <c r="E53" s="41" t="s">
        <v>289</v>
      </c>
      <c r="F53" s="42"/>
      <c r="G53" s="42"/>
      <c r="H53" s="43" t="str">
        <f aca="false">IF(AND(F53="",G53=""),"",MAX(F53,G53))</f>
        <v/>
      </c>
      <c r="I53" s="42"/>
      <c r="J53" s="42"/>
      <c r="K53" s="42"/>
      <c r="L53" s="41"/>
      <c r="M53" s="41" t="s">
        <v>164</v>
      </c>
      <c r="N53" s="41"/>
      <c r="O53" s="41" t="s">
        <v>313</v>
      </c>
      <c r="P53" s="42"/>
    </row>
    <row r="54" customFormat="false" ht="30" hidden="false" customHeight="true" outlineLevel="0" collapsed="false">
      <c r="A54" s="40" t="str">
        <f aca="false">IF(B54="","",B54&amp;" "&amp;C54)</f>
        <v>Vermeer SC30TX</v>
      </c>
      <c r="B54" s="41" t="s">
        <v>314</v>
      </c>
      <c r="C54" s="41" t="s">
        <v>315</v>
      </c>
      <c r="D54" s="41" t="s">
        <v>298</v>
      </c>
      <c r="E54" s="41" t="s">
        <v>316</v>
      </c>
      <c r="F54" s="42" t="n">
        <v>2.5</v>
      </c>
      <c r="G54" s="42" t="n">
        <v>2.5</v>
      </c>
      <c r="H54" s="43" t="n">
        <f aca="false">IF(AND(F54="",G54=""),"",MAX(F54,G54))</f>
        <v>2.5</v>
      </c>
      <c r="I54" s="42"/>
      <c r="J54" s="42" t="n">
        <v>88</v>
      </c>
      <c r="K54" s="42"/>
      <c r="L54" s="41" t="s">
        <v>317</v>
      </c>
      <c r="M54" s="41" t="s">
        <v>143</v>
      </c>
      <c r="N54" s="41" t="s">
        <v>318</v>
      </c>
      <c r="O54" s="41" t="s">
        <v>319</v>
      </c>
      <c r="P54" s="42"/>
    </row>
    <row r="55" customFormat="false" ht="30" hidden="false" customHeight="true" outlineLevel="0" collapsed="false">
      <c r="A55" s="40" t="str">
        <f aca="false">IF(B55="","",B55&amp;" "&amp;C55)</f>
        <v>Rayco RG13 Series II</v>
      </c>
      <c r="B55" s="41" t="s">
        <v>320</v>
      </c>
      <c r="C55" s="41" t="s">
        <v>321</v>
      </c>
      <c r="D55" s="41" t="s">
        <v>298</v>
      </c>
      <c r="E55" s="41" t="s">
        <v>299</v>
      </c>
      <c r="F55" s="42"/>
      <c r="G55" s="42"/>
      <c r="H55" s="43" t="str">
        <f aca="false">IF(AND(F55="",G55=""),"",MAX(F55,G55))</f>
        <v/>
      </c>
      <c r="I55" s="42"/>
      <c r="J55" s="42" t="n">
        <v>94.4</v>
      </c>
      <c r="K55" s="42"/>
      <c r="L55" s="41"/>
      <c r="M55" s="41" t="s">
        <v>143</v>
      </c>
      <c r="N55" s="41" t="s">
        <v>322</v>
      </c>
      <c r="O55" s="41" t="s">
        <v>323</v>
      </c>
      <c r="P55" s="42"/>
    </row>
    <row r="56" customFormat="false" ht="30" hidden="false" customHeight="true" outlineLevel="0" collapsed="false">
      <c r="A56" s="40" t="str">
        <f aca="false">IF(B56="","",B56&amp;" "&amp;C56)</f>
        <v>Camon SG30</v>
      </c>
      <c r="B56" s="41" t="s">
        <v>324</v>
      </c>
      <c r="C56" s="41" t="s">
        <v>325</v>
      </c>
      <c r="D56" s="41" t="s">
        <v>298</v>
      </c>
      <c r="E56" s="41" t="s">
        <v>299</v>
      </c>
      <c r="F56" s="42" t="n">
        <v>3.1</v>
      </c>
      <c r="G56" s="42" t="n">
        <v>3.1</v>
      </c>
      <c r="H56" s="43" t="n">
        <f aca="false">IF(AND(F56="",G56=""),"",MAX(F56,G56))</f>
        <v>3.1</v>
      </c>
      <c r="I56" s="42"/>
      <c r="J56" s="42"/>
      <c r="K56" s="42"/>
      <c r="L56" s="41" t="s">
        <v>326</v>
      </c>
      <c r="M56" s="41" t="s">
        <v>143</v>
      </c>
      <c r="N56" s="41" t="s">
        <v>327</v>
      </c>
      <c r="O56" s="41" t="s">
        <v>328</v>
      </c>
      <c r="P56" s="42"/>
    </row>
    <row r="57" customFormat="false" ht="15" hidden="false" customHeight="false" outlineLevel="0" collapsed="false">
      <c r="A57" s="44" t="str">
        <f aca="false">IF(B57="","",B57&amp;" "&amp;C57)</f>
        <v/>
      </c>
      <c r="B57" s="45"/>
      <c r="C57" s="45"/>
      <c r="D57" s="45"/>
      <c r="E57" s="45"/>
      <c r="F57" s="45"/>
      <c r="G57" s="45"/>
      <c r="H57" s="44" t="str">
        <f aca="false">IF(AND(F57="",G57=""),"",MAX(F57,G57))</f>
        <v/>
      </c>
      <c r="I57" s="45"/>
      <c r="J57" s="45"/>
      <c r="K57" s="45"/>
      <c r="L57" s="45"/>
      <c r="M57" s="45"/>
      <c r="N57" s="45"/>
      <c r="O57" s="45"/>
      <c r="P57" s="45"/>
    </row>
    <row r="58" customFormat="false" ht="15" hidden="false" customHeight="false" outlineLevel="0" collapsed="false">
      <c r="A58" s="44" t="str">
        <f aca="false">IF(B58="","",B58&amp;" "&amp;C58)</f>
        <v/>
      </c>
      <c r="B58" s="45"/>
      <c r="C58" s="45"/>
      <c r="D58" s="45"/>
      <c r="E58" s="45"/>
      <c r="F58" s="45"/>
      <c r="G58" s="45"/>
      <c r="H58" s="44" t="str">
        <f aca="false">IF(AND(F58="",G58=""),"",MAX(F58,G58))</f>
        <v/>
      </c>
      <c r="I58" s="45"/>
      <c r="J58" s="45"/>
      <c r="K58" s="45"/>
      <c r="L58" s="45"/>
      <c r="M58" s="45"/>
      <c r="N58" s="45"/>
      <c r="O58" s="45"/>
      <c r="P58" s="45"/>
    </row>
    <row r="59" customFormat="false" ht="15" hidden="false" customHeight="false" outlineLevel="0" collapsed="false">
      <c r="A59" s="44" t="str">
        <f aca="false">IF(B59="","",B59&amp;" "&amp;C59)</f>
        <v/>
      </c>
      <c r="B59" s="45"/>
      <c r="C59" s="45"/>
      <c r="D59" s="45"/>
      <c r="E59" s="45"/>
      <c r="F59" s="45"/>
      <c r="G59" s="45"/>
      <c r="H59" s="44" t="str">
        <f aca="false">IF(AND(F59="",G59=""),"",MAX(F59,G59))</f>
        <v/>
      </c>
      <c r="I59" s="45"/>
      <c r="J59" s="45"/>
      <c r="K59" s="45"/>
      <c r="L59" s="45"/>
      <c r="M59" s="45"/>
      <c r="N59" s="45"/>
      <c r="O59" s="45"/>
      <c r="P59" s="45"/>
    </row>
    <row r="60" customFormat="false" ht="15" hidden="false" customHeight="false" outlineLevel="0" collapsed="false">
      <c r="A60" s="44" t="str">
        <f aca="false">IF(B60="","",B60&amp;" "&amp;C60)</f>
        <v/>
      </c>
      <c r="B60" s="45"/>
      <c r="C60" s="45"/>
      <c r="D60" s="45"/>
      <c r="E60" s="45"/>
      <c r="F60" s="45"/>
      <c r="G60" s="45"/>
      <c r="H60" s="44" t="str">
        <f aca="false">IF(AND(F60="",G60=""),"",MAX(F60,G60))</f>
        <v/>
      </c>
      <c r="I60" s="45"/>
      <c r="J60" s="45"/>
      <c r="K60" s="45"/>
      <c r="L60" s="45"/>
      <c r="M60" s="45"/>
      <c r="N60" s="45"/>
      <c r="O60" s="45"/>
      <c r="P60" s="45"/>
    </row>
    <row r="61" customFormat="false" ht="15" hidden="false" customHeight="false" outlineLevel="0" collapsed="false">
      <c r="A61" s="44" t="str">
        <f aca="false">IF(B61="","",B61&amp;" "&amp;C61)</f>
        <v/>
      </c>
      <c r="B61" s="45"/>
      <c r="C61" s="45"/>
      <c r="D61" s="45"/>
      <c r="E61" s="45"/>
      <c r="F61" s="45"/>
      <c r="G61" s="45"/>
      <c r="H61" s="44" t="str">
        <f aca="false">IF(AND(F61="",G61=""),"",MAX(F61,G61))</f>
        <v/>
      </c>
      <c r="I61" s="45"/>
      <c r="J61" s="45"/>
      <c r="K61" s="45"/>
      <c r="L61" s="45"/>
      <c r="M61" s="45"/>
      <c r="N61" s="45"/>
      <c r="O61" s="45"/>
      <c r="P61" s="45"/>
    </row>
    <row r="62" customFormat="false" ht="15" hidden="false" customHeight="false" outlineLevel="0" collapsed="false">
      <c r="A62" s="44" t="str">
        <f aca="false">IF(B62="","",B62&amp;" "&amp;C62)</f>
        <v/>
      </c>
      <c r="B62" s="45"/>
      <c r="C62" s="45"/>
      <c r="D62" s="45"/>
      <c r="E62" s="45"/>
      <c r="F62" s="45"/>
      <c r="G62" s="45"/>
      <c r="H62" s="44" t="str">
        <f aca="false">IF(AND(F62="",G62=""),"",MAX(F62,G62))</f>
        <v/>
      </c>
      <c r="I62" s="45"/>
      <c r="J62" s="45"/>
      <c r="K62" s="45"/>
      <c r="L62" s="45"/>
      <c r="M62" s="45"/>
      <c r="N62" s="45"/>
      <c r="O62" s="45"/>
      <c r="P62" s="45"/>
    </row>
    <row r="63" customFormat="false" ht="15" hidden="false" customHeight="false" outlineLevel="0" collapsed="false">
      <c r="A63" s="44" t="str">
        <f aca="false">IF(B63="","",B63&amp;" "&amp;C63)</f>
        <v/>
      </c>
      <c r="B63" s="45"/>
      <c r="C63" s="45"/>
      <c r="D63" s="45"/>
      <c r="E63" s="45"/>
      <c r="F63" s="45"/>
      <c r="G63" s="45"/>
      <c r="H63" s="44" t="str">
        <f aca="false">IF(AND(F63="",G63=""),"",MAX(F63,G63))</f>
        <v/>
      </c>
      <c r="I63" s="45"/>
      <c r="J63" s="45"/>
      <c r="K63" s="45"/>
      <c r="L63" s="45"/>
      <c r="M63" s="45"/>
      <c r="N63" s="45"/>
      <c r="O63" s="45"/>
      <c r="P63" s="45"/>
    </row>
    <row r="64" customFormat="false" ht="15" hidden="false" customHeight="false" outlineLevel="0" collapsed="false">
      <c r="A64" s="44" t="str">
        <f aca="false">IF(B64="","",B64&amp;" "&amp;C64)</f>
        <v/>
      </c>
      <c r="B64" s="45"/>
      <c r="C64" s="45"/>
      <c r="D64" s="45"/>
      <c r="E64" s="45"/>
      <c r="F64" s="45"/>
      <c r="G64" s="45"/>
      <c r="H64" s="44" t="str">
        <f aca="false">IF(AND(F64="",G64=""),"",MAX(F64,G64))</f>
        <v/>
      </c>
      <c r="I64" s="45"/>
      <c r="J64" s="45"/>
      <c r="K64" s="45"/>
      <c r="L64" s="45"/>
      <c r="M64" s="45"/>
      <c r="N64" s="45"/>
      <c r="O64" s="45"/>
      <c r="P64" s="45"/>
    </row>
    <row r="65" customFormat="false" ht="15" hidden="false" customHeight="false" outlineLevel="0" collapsed="false">
      <c r="A65" s="44" t="str">
        <f aca="false">IF(B65="","",B65&amp;" "&amp;C65)</f>
        <v/>
      </c>
      <c r="B65" s="45"/>
      <c r="C65" s="45"/>
      <c r="D65" s="45"/>
      <c r="E65" s="45"/>
      <c r="F65" s="45"/>
      <c r="G65" s="45"/>
      <c r="H65" s="44" t="str">
        <f aca="false">IF(AND(F65="",G65=""),"",MAX(F65,G65))</f>
        <v/>
      </c>
      <c r="I65" s="45"/>
      <c r="J65" s="45"/>
      <c r="K65" s="45"/>
      <c r="L65" s="45"/>
      <c r="M65" s="45"/>
      <c r="N65" s="45"/>
      <c r="O65" s="45"/>
      <c r="P65" s="45"/>
    </row>
    <row r="66" customFormat="false" ht="15" hidden="false" customHeight="false" outlineLevel="0" collapsed="false">
      <c r="A66" s="44" t="str">
        <f aca="false">IF(B66="","",B66&amp;" "&amp;C66)</f>
        <v/>
      </c>
      <c r="B66" s="45"/>
      <c r="C66" s="45"/>
      <c r="D66" s="45"/>
      <c r="E66" s="45"/>
      <c r="F66" s="45"/>
      <c r="G66" s="45"/>
      <c r="H66" s="44" t="str">
        <f aca="false">IF(AND(F66="",G66=""),"",MAX(F66,G66))</f>
        <v/>
      </c>
      <c r="I66" s="45"/>
      <c r="J66" s="45"/>
      <c r="K66" s="45"/>
      <c r="L66" s="45"/>
      <c r="M66" s="45"/>
      <c r="N66" s="45"/>
      <c r="O66" s="45"/>
      <c r="P66" s="45"/>
    </row>
    <row r="67" customFormat="false" ht="15" hidden="false" customHeight="false" outlineLevel="0" collapsed="false">
      <c r="A67" s="44" t="str">
        <f aca="false">IF(B67="","",B67&amp;" "&amp;C67)</f>
        <v/>
      </c>
      <c r="B67" s="45"/>
      <c r="C67" s="45"/>
      <c r="D67" s="45"/>
      <c r="E67" s="45"/>
      <c r="F67" s="45"/>
      <c r="G67" s="45"/>
      <c r="H67" s="44" t="str">
        <f aca="false">IF(AND(F67="",G67=""),"",MAX(F67,G67))</f>
        <v/>
      </c>
      <c r="I67" s="45"/>
      <c r="J67" s="45"/>
      <c r="K67" s="45"/>
      <c r="L67" s="45"/>
      <c r="M67" s="45"/>
      <c r="N67" s="45"/>
      <c r="O67" s="45"/>
      <c r="P67" s="45"/>
    </row>
    <row r="68" customFormat="false" ht="15" hidden="false" customHeight="false" outlineLevel="0" collapsed="false">
      <c r="A68" s="44" t="str">
        <f aca="false">IF(B68="","",B68&amp;" "&amp;C68)</f>
        <v/>
      </c>
      <c r="B68" s="45"/>
      <c r="C68" s="45"/>
      <c r="D68" s="45"/>
      <c r="E68" s="45"/>
      <c r="F68" s="45"/>
      <c r="G68" s="45"/>
      <c r="H68" s="44" t="str">
        <f aca="false">IF(AND(F68="",G68=""),"",MAX(F68,G68))</f>
        <v/>
      </c>
      <c r="I68" s="45"/>
      <c r="J68" s="45"/>
      <c r="K68" s="45"/>
      <c r="L68" s="45"/>
      <c r="M68" s="45"/>
      <c r="N68" s="45"/>
      <c r="O68" s="45"/>
      <c r="P68" s="45"/>
    </row>
    <row r="69" customFormat="false" ht="15" hidden="false" customHeight="false" outlineLevel="0" collapsed="false">
      <c r="A69" s="44" t="str">
        <f aca="false">IF(B69="","",B69&amp;" "&amp;C69)</f>
        <v/>
      </c>
      <c r="B69" s="45"/>
      <c r="C69" s="45"/>
      <c r="D69" s="45"/>
      <c r="E69" s="45"/>
      <c r="F69" s="45"/>
      <c r="G69" s="45"/>
      <c r="H69" s="44" t="str">
        <f aca="false">IF(AND(F69="",G69=""),"",MAX(F69,G69))</f>
        <v/>
      </c>
      <c r="I69" s="45"/>
      <c r="J69" s="45"/>
      <c r="K69" s="45"/>
      <c r="L69" s="45"/>
      <c r="M69" s="45"/>
      <c r="N69" s="45"/>
      <c r="O69" s="45"/>
      <c r="P69" s="45"/>
    </row>
    <row r="70" customFormat="false" ht="15" hidden="false" customHeight="false" outlineLevel="0" collapsed="false">
      <c r="A70" s="44" t="str">
        <f aca="false">IF(B70="","",B70&amp;" "&amp;C70)</f>
        <v/>
      </c>
      <c r="B70" s="45"/>
      <c r="C70" s="45"/>
      <c r="D70" s="45"/>
      <c r="E70" s="45"/>
      <c r="F70" s="45"/>
      <c r="G70" s="45"/>
      <c r="H70" s="44" t="str">
        <f aca="false">IF(AND(F70="",G70=""),"",MAX(F70,G70))</f>
        <v/>
      </c>
      <c r="I70" s="45"/>
      <c r="J70" s="45"/>
      <c r="K70" s="45"/>
      <c r="L70" s="45"/>
      <c r="M70" s="45"/>
      <c r="N70" s="45"/>
      <c r="O70" s="45"/>
      <c r="P70" s="45"/>
    </row>
    <row r="71" customFormat="false" ht="15" hidden="false" customHeight="false" outlineLevel="0" collapsed="false">
      <c r="A71" s="44" t="str">
        <f aca="false">IF(B71="","",B71&amp;" "&amp;C71)</f>
        <v/>
      </c>
      <c r="B71" s="45"/>
      <c r="C71" s="45"/>
      <c r="D71" s="45"/>
      <c r="E71" s="45"/>
      <c r="F71" s="45"/>
      <c r="G71" s="45"/>
      <c r="H71" s="44" t="str">
        <f aca="false">IF(AND(F71="",G71=""),"",MAX(F71,G71))</f>
        <v/>
      </c>
      <c r="I71" s="45"/>
      <c r="J71" s="45"/>
      <c r="K71" s="45"/>
      <c r="L71" s="45"/>
      <c r="M71" s="45"/>
      <c r="N71" s="45"/>
      <c r="O71" s="45"/>
      <c r="P71" s="45"/>
    </row>
    <row r="72" customFormat="false" ht="15" hidden="false" customHeight="false" outlineLevel="0" collapsed="false">
      <c r="A72" s="44" t="str">
        <f aca="false">IF(B72="","",B72&amp;" "&amp;C72)</f>
        <v/>
      </c>
      <c r="B72" s="45"/>
      <c r="C72" s="45"/>
      <c r="D72" s="45"/>
      <c r="E72" s="45"/>
      <c r="F72" s="45"/>
      <c r="G72" s="45"/>
      <c r="H72" s="44" t="str">
        <f aca="false">IF(AND(F72="",G72=""),"",MAX(F72,G72))</f>
        <v/>
      </c>
      <c r="I72" s="45"/>
      <c r="J72" s="45"/>
      <c r="K72" s="45"/>
      <c r="L72" s="45"/>
      <c r="M72" s="45"/>
      <c r="N72" s="45"/>
      <c r="O72" s="45"/>
      <c r="P72" s="45"/>
    </row>
    <row r="73" customFormat="false" ht="15" hidden="false" customHeight="false" outlineLevel="0" collapsed="false">
      <c r="A73" s="44" t="str">
        <f aca="false">IF(B73="","",B73&amp;" "&amp;C73)</f>
        <v/>
      </c>
      <c r="B73" s="45"/>
      <c r="C73" s="45"/>
      <c r="D73" s="45"/>
      <c r="E73" s="45"/>
      <c r="F73" s="45"/>
      <c r="G73" s="45"/>
      <c r="H73" s="44" t="str">
        <f aca="false">IF(AND(F73="",G73=""),"",MAX(F73,G73))</f>
        <v/>
      </c>
      <c r="I73" s="45"/>
      <c r="J73" s="45"/>
      <c r="K73" s="45"/>
      <c r="L73" s="45"/>
      <c r="M73" s="45"/>
      <c r="N73" s="45"/>
      <c r="O73" s="45"/>
      <c r="P73" s="45"/>
    </row>
    <row r="74" customFormat="false" ht="15" hidden="false" customHeight="false" outlineLevel="0" collapsed="false">
      <c r="A74" s="44" t="str">
        <f aca="false">IF(B74="","",B74&amp;" "&amp;C74)</f>
        <v/>
      </c>
      <c r="B74" s="45"/>
      <c r="C74" s="45"/>
      <c r="D74" s="45"/>
      <c r="E74" s="45"/>
      <c r="F74" s="45"/>
      <c r="G74" s="45"/>
      <c r="H74" s="44" t="str">
        <f aca="false">IF(AND(F74="",G74=""),"",MAX(F74,G74))</f>
        <v/>
      </c>
      <c r="I74" s="45"/>
      <c r="J74" s="45"/>
      <c r="K74" s="45"/>
      <c r="L74" s="45"/>
      <c r="M74" s="45"/>
      <c r="N74" s="45"/>
      <c r="O74" s="45"/>
      <c r="P74" s="45"/>
    </row>
    <row r="75" customFormat="false" ht="15" hidden="false" customHeight="false" outlineLevel="0" collapsed="false">
      <c r="A75" s="44" t="str">
        <f aca="false">IF(B75="","",B75&amp;" "&amp;C75)</f>
        <v/>
      </c>
      <c r="B75" s="45"/>
      <c r="C75" s="45"/>
      <c r="D75" s="45"/>
      <c r="E75" s="45"/>
      <c r="F75" s="45"/>
      <c r="G75" s="45"/>
      <c r="H75" s="44" t="str">
        <f aca="false">IF(AND(F75="",G75=""),"",MAX(F75,G75))</f>
        <v/>
      </c>
      <c r="I75" s="45"/>
      <c r="J75" s="45"/>
      <c r="K75" s="45"/>
      <c r="L75" s="45"/>
      <c r="M75" s="45"/>
      <c r="N75" s="45"/>
      <c r="O75" s="45"/>
      <c r="P75" s="45"/>
    </row>
    <row r="76" customFormat="false" ht="15" hidden="false" customHeight="false" outlineLevel="0" collapsed="false">
      <c r="A76" s="44" t="str">
        <f aca="false">IF(B76="","",B76&amp;" "&amp;C76)</f>
        <v/>
      </c>
      <c r="B76" s="45"/>
      <c r="C76" s="45"/>
      <c r="D76" s="45"/>
      <c r="E76" s="45"/>
      <c r="F76" s="45"/>
      <c r="G76" s="45"/>
      <c r="H76" s="44" t="str">
        <f aca="false">IF(AND(F76="",G76=""),"",MAX(F76,G76))</f>
        <v/>
      </c>
      <c r="I76" s="45"/>
      <c r="J76" s="45"/>
      <c r="K76" s="45"/>
      <c r="L76" s="45"/>
      <c r="M76" s="45"/>
      <c r="N76" s="45"/>
      <c r="O76" s="45"/>
      <c r="P76" s="45"/>
    </row>
    <row r="77" customFormat="false" ht="15" hidden="false" customHeight="false" outlineLevel="0" collapsed="false">
      <c r="A77" s="44" t="str">
        <f aca="false">IF(B77="","",B77&amp;" "&amp;C77)</f>
        <v/>
      </c>
      <c r="B77" s="45"/>
      <c r="C77" s="45"/>
      <c r="D77" s="45"/>
      <c r="E77" s="45"/>
      <c r="F77" s="45"/>
      <c r="G77" s="45"/>
      <c r="H77" s="44" t="str">
        <f aca="false">IF(AND(F77="",G77=""),"",MAX(F77,G77))</f>
        <v/>
      </c>
      <c r="I77" s="45"/>
      <c r="J77" s="45"/>
      <c r="K77" s="45"/>
      <c r="L77" s="45"/>
      <c r="M77" s="45"/>
      <c r="N77" s="45"/>
      <c r="O77" s="45"/>
      <c r="P77" s="45"/>
    </row>
    <row r="78" customFormat="false" ht="15" hidden="false" customHeight="false" outlineLevel="0" collapsed="false">
      <c r="A78" s="44" t="str">
        <f aca="false">IF(B78="","",B78&amp;" "&amp;C78)</f>
        <v/>
      </c>
      <c r="B78" s="45"/>
      <c r="C78" s="45"/>
      <c r="D78" s="45"/>
      <c r="E78" s="45"/>
      <c r="F78" s="45"/>
      <c r="G78" s="45"/>
      <c r="H78" s="44" t="str">
        <f aca="false">IF(AND(F78="",G78=""),"",MAX(F78,G78))</f>
        <v/>
      </c>
      <c r="I78" s="45"/>
      <c r="J78" s="45"/>
      <c r="K78" s="45"/>
      <c r="L78" s="45"/>
      <c r="M78" s="45"/>
      <c r="N78" s="45"/>
      <c r="O78" s="45"/>
      <c r="P78" s="45"/>
    </row>
    <row r="79" customFormat="false" ht="15" hidden="false" customHeight="false" outlineLevel="0" collapsed="false">
      <c r="A79" s="44" t="str">
        <f aca="false">IF(B79="","",B79&amp;" "&amp;C79)</f>
        <v/>
      </c>
      <c r="B79" s="45"/>
      <c r="C79" s="45"/>
      <c r="D79" s="45"/>
      <c r="E79" s="45"/>
      <c r="F79" s="45"/>
      <c r="G79" s="45"/>
      <c r="H79" s="44" t="str">
        <f aca="false">IF(AND(F79="",G79=""),"",MAX(F79,G79))</f>
        <v/>
      </c>
      <c r="I79" s="45"/>
      <c r="J79" s="45"/>
      <c r="K79" s="45"/>
      <c r="L79" s="45"/>
      <c r="M79" s="45"/>
      <c r="N79" s="45"/>
      <c r="O79" s="45"/>
      <c r="P79" s="45"/>
    </row>
    <row r="80" customFormat="false" ht="15" hidden="false" customHeight="false" outlineLevel="0" collapsed="false">
      <c r="A80" s="44" t="str">
        <f aca="false">IF(B80="","",B80&amp;" "&amp;C80)</f>
        <v/>
      </c>
      <c r="B80" s="45"/>
      <c r="C80" s="45"/>
      <c r="D80" s="45"/>
      <c r="E80" s="45"/>
      <c r="F80" s="45"/>
      <c r="G80" s="45"/>
      <c r="H80" s="44" t="str">
        <f aca="false">IF(AND(F80="",G80=""),"",MAX(F80,G80))</f>
        <v/>
      </c>
      <c r="I80" s="45"/>
      <c r="J80" s="45"/>
      <c r="K80" s="45"/>
      <c r="L80" s="45"/>
      <c r="M80" s="45"/>
      <c r="N80" s="45"/>
      <c r="O80" s="45"/>
      <c r="P80" s="45"/>
    </row>
    <row r="81" customFormat="false" ht="15" hidden="false" customHeight="false" outlineLevel="0" collapsed="false">
      <c r="A81" s="44" t="str">
        <f aca="false">IF(B81="","",B81&amp;" "&amp;C81)</f>
        <v/>
      </c>
      <c r="B81" s="45"/>
      <c r="C81" s="45"/>
      <c r="D81" s="45"/>
      <c r="E81" s="45"/>
      <c r="F81" s="45"/>
      <c r="G81" s="45"/>
      <c r="H81" s="44" t="str">
        <f aca="false">IF(AND(F81="",G81=""),"",MAX(F81,G81))</f>
        <v/>
      </c>
      <c r="I81" s="45"/>
      <c r="J81" s="45"/>
      <c r="K81" s="45"/>
      <c r="L81" s="45"/>
      <c r="M81" s="45"/>
      <c r="N81" s="45"/>
      <c r="O81" s="45"/>
      <c r="P81" s="45"/>
    </row>
    <row r="82" customFormat="false" ht="15" hidden="false" customHeight="false" outlineLevel="0" collapsed="false">
      <c r="A82" s="44" t="str">
        <f aca="false">IF(B82="","",B82&amp;" "&amp;C82)</f>
        <v/>
      </c>
      <c r="B82" s="45"/>
      <c r="C82" s="45"/>
      <c r="D82" s="45"/>
      <c r="E82" s="45"/>
      <c r="F82" s="45"/>
      <c r="G82" s="45"/>
      <c r="H82" s="44" t="str">
        <f aca="false">IF(AND(F82="",G82=""),"",MAX(F82,G82))</f>
        <v/>
      </c>
      <c r="I82" s="45"/>
      <c r="J82" s="45"/>
      <c r="K82" s="45"/>
      <c r="L82" s="45"/>
      <c r="M82" s="45"/>
      <c r="N82" s="45"/>
      <c r="O82" s="45"/>
      <c r="P82" s="45"/>
    </row>
    <row r="83" customFormat="false" ht="15" hidden="false" customHeight="false" outlineLevel="0" collapsed="false">
      <c r="A83" s="44" t="str">
        <f aca="false">IF(B83="","",B83&amp;" "&amp;C83)</f>
        <v/>
      </c>
      <c r="B83" s="45"/>
      <c r="C83" s="45"/>
      <c r="D83" s="45"/>
      <c r="E83" s="45"/>
      <c r="F83" s="45"/>
      <c r="G83" s="45"/>
      <c r="H83" s="44" t="str">
        <f aca="false">IF(AND(F83="",G83=""),"",MAX(F83,G83))</f>
        <v/>
      </c>
      <c r="I83" s="45"/>
      <c r="J83" s="45"/>
      <c r="K83" s="45"/>
      <c r="L83" s="45"/>
      <c r="M83" s="45"/>
      <c r="N83" s="45"/>
      <c r="O83" s="45"/>
      <c r="P83" s="45"/>
    </row>
    <row r="84" customFormat="false" ht="15" hidden="false" customHeight="false" outlineLevel="0" collapsed="false">
      <c r="A84" s="44" t="str">
        <f aca="false">IF(B84="","",B84&amp;" "&amp;C84)</f>
        <v/>
      </c>
      <c r="B84" s="45"/>
      <c r="C84" s="45"/>
      <c r="D84" s="45"/>
      <c r="E84" s="45"/>
      <c r="F84" s="45"/>
      <c r="G84" s="45"/>
      <c r="H84" s="44" t="str">
        <f aca="false">IF(AND(F84="",G84=""),"",MAX(F84,G84))</f>
        <v/>
      </c>
      <c r="I84" s="45"/>
      <c r="J84" s="45"/>
      <c r="K84" s="45"/>
      <c r="L84" s="45"/>
      <c r="M84" s="45"/>
      <c r="N84" s="45"/>
      <c r="O84" s="45"/>
      <c r="P84" s="45"/>
    </row>
    <row r="85" customFormat="false" ht="15" hidden="false" customHeight="false" outlineLevel="0" collapsed="false">
      <c r="A85" s="44" t="str">
        <f aca="false">IF(B85="","",B85&amp;" "&amp;C85)</f>
        <v/>
      </c>
      <c r="B85" s="45"/>
      <c r="C85" s="45"/>
      <c r="D85" s="45"/>
      <c r="E85" s="45"/>
      <c r="F85" s="45"/>
      <c r="G85" s="45"/>
      <c r="H85" s="44" t="str">
        <f aca="false">IF(AND(F85="",G85=""),"",MAX(F85,G85))</f>
        <v/>
      </c>
      <c r="I85" s="45"/>
      <c r="J85" s="45"/>
      <c r="K85" s="45"/>
      <c r="L85" s="45"/>
      <c r="M85" s="45"/>
      <c r="N85" s="45"/>
      <c r="O85" s="45"/>
      <c r="P85" s="45"/>
    </row>
    <row r="86" customFormat="false" ht="15" hidden="false" customHeight="false" outlineLevel="0" collapsed="false">
      <c r="A86" s="44" t="str">
        <f aca="false">IF(B86="","",B86&amp;" "&amp;C86)</f>
        <v/>
      </c>
      <c r="B86" s="45"/>
      <c r="C86" s="45"/>
      <c r="D86" s="45"/>
      <c r="E86" s="45"/>
      <c r="F86" s="45"/>
      <c r="G86" s="45"/>
      <c r="H86" s="44" t="str">
        <f aca="false">IF(AND(F86="",G86=""),"",MAX(F86,G86))</f>
        <v/>
      </c>
      <c r="I86" s="45"/>
      <c r="J86" s="45"/>
      <c r="K86" s="45"/>
      <c r="L86" s="45"/>
      <c r="M86" s="45"/>
      <c r="N86" s="45"/>
      <c r="O86" s="45"/>
      <c r="P86" s="45"/>
    </row>
    <row r="87" customFormat="false" ht="15" hidden="false" customHeight="false" outlineLevel="0" collapsed="false">
      <c r="A87" s="44" t="str">
        <f aca="false">IF(B87="","",B87&amp;" "&amp;C87)</f>
        <v/>
      </c>
      <c r="B87" s="45"/>
      <c r="C87" s="45"/>
      <c r="D87" s="45"/>
      <c r="E87" s="45"/>
      <c r="F87" s="45"/>
      <c r="G87" s="45"/>
      <c r="H87" s="44" t="str">
        <f aca="false">IF(AND(F87="",G87=""),"",MAX(F87,G87))</f>
        <v/>
      </c>
      <c r="I87" s="45"/>
      <c r="J87" s="45"/>
      <c r="K87" s="45"/>
      <c r="L87" s="45"/>
      <c r="M87" s="45"/>
      <c r="N87" s="45"/>
      <c r="O87" s="45"/>
      <c r="P87" s="45"/>
    </row>
    <row r="88" customFormat="false" ht="15" hidden="false" customHeight="false" outlineLevel="0" collapsed="false">
      <c r="A88" s="44" t="str">
        <f aca="false">IF(B88="","",B88&amp;" "&amp;C88)</f>
        <v/>
      </c>
      <c r="B88" s="45"/>
      <c r="C88" s="45"/>
      <c r="D88" s="45"/>
      <c r="E88" s="45"/>
      <c r="F88" s="45"/>
      <c r="G88" s="45"/>
      <c r="H88" s="44" t="str">
        <f aca="false">IF(AND(F88="",G88=""),"",MAX(F88,G88))</f>
        <v/>
      </c>
      <c r="I88" s="45"/>
      <c r="J88" s="45"/>
      <c r="K88" s="45"/>
      <c r="L88" s="45"/>
      <c r="M88" s="45"/>
      <c r="N88" s="45"/>
      <c r="O88" s="45"/>
      <c r="P88" s="45"/>
    </row>
    <row r="89" customFormat="false" ht="15" hidden="false" customHeight="false" outlineLevel="0" collapsed="false">
      <c r="A89" s="44" t="str">
        <f aca="false">IF(B89="","",B89&amp;" "&amp;C89)</f>
        <v/>
      </c>
      <c r="B89" s="45"/>
      <c r="C89" s="45"/>
      <c r="D89" s="45"/>
      <c r="E89" s="45"/>
      <c r="F89" s="45"/>
      <c r="G89" s="45"/>
      <c r="H89" s="44" t="str">
        <f aca="false">IF(AND(F89="",G89=""),"",MAX(F89,G89))</f>
        <v/>
      </c>
      <c r="I89" s="45"/>
      <c r="J89" s="45"/>
      <c r="K89" s="45"/>
      <c r="L89" s="45"/>
      <c r="M89" s="45"/>
      <c r="N89" s="45"/>
      <c r="O89" s="45"/>
      <c r="P89" s="45"/>
    </row>
    <row r="90" customFormat="false" ht="15" hidden="false" customHeight="false" outlineLevel="0" collapsed="false">
      <c r="A90" s="44" t="str">
        <f aca="false">IF(B90="","",B90&amp;" "&amp;C90)</f>
        <v/>
      </c>
      <c r="B90" s="45"/>
      <c r="C90" s="45"/>
      <c r="D90" s="45"/>
      <c r="E90" s="45"/>
      <c r="F90" s="45"/>
      <c r="G90" s="45"/>
      <c r="H90" s="44" t="str">
        <f aca="false">IF(AND(F90="",G90=""),"",MAX(F90,G90))</f>
        <v/>
      </c>
      <c r="I90" s="45"/>
      <c r="J90" s="45"/>
      <c r="K90" s="45"/>
      <c r="L90" s="45"/>
      <c r="M90" s="45"/>
      <c r="N90" s="45"/>
      <c r="O90" s="45"/>
      <c r="P90" s="45"/>
    </row>
    <row r="91" customFormat="false" ht="15" hidden="false" customHeight="false" outlineLevel="0" collapsed="false">
      <c r="A91" s="44" t="str">
        <f aca="false">IF(B91="","",B91&amp;" "&amp;C91)</f>
        <v/>
      </c>
      <c r="B91" s="45"/>
      <c r="C91" s="45"/>
      <c r="D91" s="45"/>
      <c r="E91" s="45"/>
      <c r="F91" s="45"/>
      <c r="G91" s="45"/>
      <c r="H91" s="44" t="str">
        <f aca="false">IF(AND(F91="",G91=""),"",MAX(F91,G91))</f>
        <v/>
      </c>
      <c r="I91" s="45"/>
      <c r="J91" s="45"/>
      <c r="K91" s="45"/>
      <c r="L91" s="45"/>
      <c r="M91" s="45"/>
      <c r="N91" s="45"/>
      <c r="O91" s="45"/>
      <c r="P91" s="45"/>
    </row>
    <row r="92" customFormat="false" ht="15" hidden="false" customHeight="false" outlineLevel="0" collapsed="false">
      <c r="A92" s="44" t="str">
        <f aca="false">IF(B92="","",B92&amp;" "&amp;C92)</f>
        <v/>
      </c>
      <c r="B92" s="45"/>
      <c r="C92" s="45"/>
      <c r="D92" s="45"/>
      <c r="E92" s="45"/>
      <c r="F92" s="45"/>
      <c r="G92" s="45"/>
      <c r="H92" s="44" t="str">
        <f aca="false">IF(AND(F92="",G92=""),"",MAX(F92,G92))</f>
        <v/>
      </c>
      <c r="I92" s="45"/>
      <c r="J92" s="45"/>
      <c r="K92" s="45"/>
      <c r="L92" s="45"/>
      <c r="M92" s="45"/>
      <c r="N92" s="45"/>
      <c r="O92" s="45"/>
      <c r="P92" s="45"/>
    </row>
    <row r="93" customFormat="false" ht="15" hidden="false" customHeight="false" outlineLevel="0" collapsed="false">
      <c r="A93" s="44" t="str">
        <f aca="false">IF(B93="","",B93&amp;" "&amp;C93)</f>
        <v/>
      </c>
      <c r="B93" s="45"/>
      <c r="C93" s="45"/>
      <c r="D93" s="45"/>
      <c r="E93" s="45"/>
      <c r="F93" s="45"/>
      <c r="G93" s="45"/>
      <c r="H93" s="44" t="str">
        <f aca="false">IF(AND(F93="",G93=""),"",MAX(F93,G93))</f>
        <v/>
      </c>
      <c r="I93" s="45"/>
      <c r="J93" s="45"/>
      <c r="K93" s="45"/>
      <c r="L93" s="45"/>
      <c r="M93" s="45"/>
      <c r="N93" s="45"/>
      <c r="O93" s="45"/>
      <c r="P93" s="45"/>
    </row>
    <row r="94" customFormat="false" ht="15" hidden="false" customHeight="false" outlineLevel="0" collapsed="false">
      <c r="A94" s="44" t="str">
        <f aca="false">IF(B94="","",B94&amp;" "&amp;C94)</f>
        <v/>
      </c>
      <c r="B94" s="45"/>
      <c r="C94" s="45"/>
      <c r="D94" s="45"/>
      <c r="E94" s="45"/>
      <c r="F94" s="45"/>
      <c r="G94" s="45"/>
      <c r="H94" s="44" t="str">
        <f aca="false">IF(AND(F94="",G94=""),"",MAX(F94,G94))</f>
        <v/>
      </c>
      <c r="I94" s="45"/>
      <c r="J94" s="45"/>
      <c r="K94" s="45"/>
      <c r="L94" s="45"/>
      <c r="M94" s="45"/>
      <c r="N94" s="45"/>
      <c r="O94" s="45"/>
      <c r="P94" s="45"/>
    </row>
    <row r="95" customFormat="false" ht="15" hidden="false" customHeight="false" outlineLevel="0" collapsed="false">
      <c r="A95" s="44" t="str">
        <f aca="false">IF(B95="","",B95&amp;" "&amp;C95)</f>
        <v/>
      </c>
      <c r="B95" s="45"/>
      <c r="C95" s="45"/>
      <c r="D95" s="45"/>
      <c r="E95" s="45"/>
      <c r="F95" s="45"/>
      <c r="G95" s="45"/>
      <c r="H95" s="44" t="str">
        <f aca="false">IF(AND(F95="",G95=""),"",MAX(F95,G95))</f>
        <v/>
      </c>
      <c r="I95" s="45"/>
      <c r="J95" s="45"/>
      <c r="K95" s="45"/>
      <c r="L95" s="45"/>
      <c r="M95" s="45"/>
      <c r="N95" s="45"/>
      <c r="O95" s="45"/>
      <c r="P95" s="45"/>
    </row>
    <row r="96" customFormat="false" ht="15" hidden="false" customHeight="false" outlineLevel="0" collapsed="false">
      <c r="A96" s="44" t="str">
        <f aca="false">IF(B96="","",B96&amp;" "&amp;C96)</f>
        <v/>
      </c>
      <c r="B96" s="45"/>
      <c r="C96" s="45"/>
      <c r="D96" s="45"/>
      <c r="E96" s="45"/>
      <c r="F96" s="45"/>
      <c r="G96" s="45"/>
      <c r="H96" s="44" t="str">
        <f aca="false">IF(AND(F96="",G96=""),"",MAX(F96,G96))</f>
        <v/>
      </c>
      <c r="I96" s="45"/>
      <c r="J96" s="45"/>
      <c r="K96" s="45"/>
      <c r="L96" s="45"/>
      <c r="M96" s="45"/>
      <c r="N96" s="45"/>
      <c r="O96" s="45"/>
      <c r="P96" s="45"/>
    </row>
  </sheetData>
  <autoFilter ref="A5:P96"/>
  <mergeCells count="2">
    <mergeCell ref="A2:P2"/>
    <mergeCell ref="A3:P3"/>
  </mergeCells>
  <conditionalFormatting sqref="M6:M96">
    <cfRule type="expression" priority="2" aboveAverage="0" equalAverage="0" bottom="0" percent="0" rank="0" text="" dxfId="13">
      <formula>M6="Check needed"</formula>
    </cfRule>
    <cfRule type="expression" priority="3" aboveAverage="0" equalAverage="0" bottom="0" percent="0" rank="0" text="" dxfId="14">
      <formula>M6="Not published"</formula>
    </cfRule>
  </conditionalFormatting>
  <printOptions headings="false" gridLines="false" gridLinesSet="true" horizontalCentered="fals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14"/>
    <col collapsed="false" customWidth="true" hidden="false" outlineLevel="0" max="4" min="4" style="0" width="12"/>
    <col collapsed="false" customWidth="true" hidden="false" outlineLevel="0" max="5" min="5" style="0" width="14"/>
    <col collapsed="false" customWidth="true" hidden="false" outlineLevel="0" max="6" min="6" style="0" width="3"/>
    <col collapsed="false" customWidth="true" hidden="false" outlineLevel="0" max="7" min="7" style="0" width="14"/>
    <col collapsed="false" customWidth="true" hidden="false" outlineLevel="0" max="8" min="8" style="0" width="12"/>
    <col collapsed="false" customWidth="true" hidden="true" outlineLevel="0" max="9" min="9" style="0" width="14"/>
  </cols>
  <sheetData>
    <row r="1" customFormat="false" ht="19.7" hidden="false" customHeight="false" outlineLevel="0" collapsed="false">
      <c r="A1" s="37" t="s">
        <v>329</v>
      </c>
    </row>
    <row r="2" customFormat="false" ht="15" hidden="false" customHeight="false" outlineLevel="0" collapsed="false">
      <c r="A2" s="46" t="s">
        <v>330</v>
      </c>
      <c r="B2" s="46"/>
      <c r="C2" s="46"/>
      <c r="D2" s="46"/>
      <c r="E2" s="46"/>
      <c r="F2" s="46"/>
      <c r="G2" s="46"/>
      <c r="H2" s="46"/>
      <c r="I2" s="46"/>
    </row>
    <row r="4" customFormat="false" ht="15" hidden="false" customHeight="false" outlineLevel="0" collapsed="false">
      <c r="A4" s="47" t="s">
        <v>331</v>
      </c>
      <c r="B4" s="48"/>
      <c r="C4" s="48"/>
      <c r="D4" s="48"/>
      <c r="E4" s="48"/>
    </row>
    <row r="5" customFormat="false" ht="15" hidden="false" customHeight="false" outlineLevel="0" collapsed="false">
      <c r="A5" s="47" t="s">
        <v>332</v>
      </c>
      <c r="B5" s="49"/>
      <c r="C5" s="49"/>
      <c r="D5" s="49"/>
      <c r="E5" s="49"/>
    </row>
    <row r="6" customFormat="false" ht="15" hidden="false" customHeight="false" outlineLevel="0" collapsed="false">
      <c r="A6" s="47" t="s">
        <v>333</v>
      </c>
      <c r="B6" s="48"/>
      <c r="C6" s="48"/>
      <c r="D6" s="48"/>
      <c r="E6" s="48"/>
    </row>
    <row r="8" customFormat="false" ht="31.5" hidden="false" customHeight="true" outlineLevel="0" collapsed="false">
      <c r="A8" s="11" t="s">
        <v>43</v>
      </c>
      <c r="B8" s="11" t="s">
        <v>45</v>
      </c>
      <c r="C8" s="11" t="s">
        <v>334</v>
      </c>
      <c r="D8" s="11" t="s">
        <v>335</v>
      </c>
      <c r="E8" s="11" t="s">
        <v>336</v>
      </c>
      <c r="G8" s="11" t="s">
        <v>337</v>
      </c>
      <c r="H8" s="11" t="s">
        <v>338</v>
      </c>
      <c r="I8" s="11" t="s">
        <v>339</v>
      </c>
    </row>
    <row r="9" customFormat="false" ht="19.5" hidden="false" customHeight="true" outlineLevel="0" collapsed="false">
      <c r="A9" s="50" t="s">
        <v>98</v>
      </c>
      <c r="B9" s="51" t="str">
        <f aca="false">IF($A9="","",IFERROR(INDEX(Register!$C$6:$C$155,MATCH($A9,Register!$A$6:$A$155,0)),"Not found – check Asset ID"))</f>
        <v>EXAMPLE – Chainsaw, rear-handled (typed figures)</v>
      </c>
      <c r="C9" s="52" t="n">
        <f aca="false">IF($A9="","",IFERROR(IF(INDEX(Register!$Q$6:$Q$155,MATCH($A9,Register!$A$6:$A$155,0))="","",INDEX(Register!$Q$6:$Q$155,MATCH($A9,Register!$A$6:$A$155,0))),""))</f>
        <v>4.62</v>
      </c>
      <c r="D9" s="53" t="n">
        <v>1.5</v>
      </c>
      <c r="E9" s="54" t="n">
        <f aca="false">IF(OR(C9="",D9=""),"",ROUND(2*C9^2*D9,0))</f>
        <v>64</v>
      </c>
      <c r="G9" s="54" t="n">
        <f aca="false">IF($A9="","",IFERROR(IF(INDEX(Register!$X$6:$X$155,MATCH($A9,Register!$A$6:$A$155,0))="","",INDEX(Register!$X$6:$X$155,MATCH($A9,Register!$A$6:$A$155,0))),""))</f>
        <v>101</v>
      </c>
      <c r="H9" s="55"/>
      <c r="I9" s="56" t="n">
        <f aca="false">IF(OR(G9="",AND(H9="",D9="")),"",IF(H9="",D9,H9)/8*10^(G9/10))</f>
        <v>2360485147.11406</v>
      </c>
    </row>
    <row r="10" customFormat="false" ht="19.5" hidden="false" customHeight="true" outlineLevel="0" collapsed="false">
      <c r="A10" s="50" t="s">
        <v>108</v>
      </c>
      <c r="B10" s="51" t="str">
        <f aca="false">IF($A10="","",IFERROR(INDEX(Register!$C$6:$C$155,MATCH($A10,Register!$A$6:$A$155,0)),"Not found – check Asset ID"))</f>
        <v>EXAMPLE – Top-handled saw (picked from list)</v>
      </c>
      <c r="C10" s="52" t="n">
        <f aca="false">IF($A10="","",IFERROR(IF(INDEX(Register!$Q$6:$Q$155,MATCH($A10,Register!$A$6:$A$155,0))="","",INDEX(Register!$Q$6:$Q$155,MATCH($A10,Register!$A$6:$A$155,0))),""))</f>
        <v>3.85</v>
      </c>
      <c r="D10" s="53" t="n">
        <v>1</v>
      </c>
      <c r="E10" s="54" t="n">
        <f aca="false">IF(OR(C10="",D10=""),"",ROUND(2*C10^2*D10,0))</f>
        <v>30</v>
      </c>
      <c r="G10" s="54" t="n">
        <f aca="false">IF($A10="","",IFERROR(IF(INDEX(Register!$X$6:$X$155,MATCH($A10,Register!$A$6:$A$155,0))="","",INDEX(Register!$X$6:$X$155,MATCH($A10,Register!$A$6:$A$155,0))),""))</f>
        <v>100</v>
      </c>
      <c r="H10" s="55"/>
      <c r="I10" s="56" t="n">
        <f aca="false">IF(OR(G10="",AND(H10="",D10="")),"",IF(H10="",D10,H10)/8*10^(G10/10))</f>
        <v>1250000000</v>
      </c>
    </row>
    <row r="11" customFormat="false" ht="19.5" hidden="false" customHeight="true" outlineLevel="0" collapsed="false">
      <c r="A11" s="57"/>
      <c r="B11" s="51" t="str">
        <f aca="false">IF($A11="","",IFERROR(INDEX(Register!$C$6:$C$155,MATCH($A11,Register!$A$6:$A$155,0)),"Not found – check Asset ID"))</f>
        <v/>
      </c>
      <c r="C11" s="52" t="str">
        <f aca="false">IF($A11="","",IFERROR(IF(INDEX(Register!$Q$6:$Q$155,MATCH($A11,Register!$A$6:$A$155,0))="","",INDEX(Register!$Q$6:$Q$155,MATCH($A11,Register!$A$6:$A$155,0))),""))</f>
        <v/>
      </c>
      <c r="D11" s="55"/>
      <c r="E11" s="54" t="str">
        <f aca="false">IF(OR(C11="",D11=""),"",ROUND(2*C11^2*D11,0))</f>
        <v/>
      </c>
      <c r="G11" s="54" t="str">
        <f aca="false">IF($A11="","",IFERROR(IF(INDEX(Register!$X$6:$X$155,MATCH($A11,Register!$A$6:$A$155,0))="","",INDEX(Register!$X$6:$X$155,MATCH($A11,Register!$A$6:$A$155,0))),""))</f>
        <v/>
      </c>
      <c r="H11" s="55"/>
      <c r="I11" s="56" t="str">
        <f aca="false">IF(OR(G11="",AND(H11="",D11="")),"",IF(H11="",D11,H11)/8*10^(G11/10))</f>
        <v/>
      </c>
    </row>
    <row r="12" customFormat="false" ht="19.5" hidden="false" customHeight="true" outlineLevel="0" collapsed="false">
      <c r="A12" s="57"/>
      <c r="B12" s="51" t="str">
        <f aca="false">IF($A12="","",IFERROR(INDEX(Register!$C$6:$C$155,MATCH($A12,Register!$A$6:$A$155,0)),"Not found – check Asset ID"))</f>
        <v/>
      </c>
      <c r="C12" s="52" t="str">
        <f aca="false">IF($A12="","",IFERROR(IF(INDEX(Register!$Q$6:$Q$155,MATCH($A12,Register!$A$6:$A$155,0))="","",INDEX(Register!$Q$6:$Q$155,MATCH($A12,Register!$A$6:$A$155,0))),""))</f>
        <v/>
      </c>
      <c r="D12" s="55"/>
      <c r="E12" s="54" t="str">
        <f aca="false">IF(OR(C12="",D12=""),"",ROUND(2*C12^2*D12,0))</f>
        <v/>
      </c>
      <c r="G12" s="54" t="str">
        <f aca="false">IF($A12="","",IFERROR(IF(INDEX(Register!$X$6:$X$155,MATCH($A12,Register!$A$6:$A$155,0))="","",INDEX(Register!$X$6:$X$155,MATCH($A12,Register!$A$6:$A$155,0))),""))</f>
        <v/>
      </c>
      <c r="H12" s="55"/>
      <c r="I12" s="56" t="str">
        <f aca="false">IF(OR(G12="",AND(H12="",D12="")),"",IF(H12="",D12,H12)/8*10^(G12/10))</f>
        <v/>
      </c>
    </row>
    <row r="13" customFormat="false" ht="19.5" hidden="false" customHeight="true" outlineLevel="0" collapsed="false">
      <c r="A13" s="57"/>
      <c r="B13" s="51" t="str">
        <f aca="false">IF($A13="","",IFERROR(INDEX(Register!$C$6:$C$155,MATCH($A13,Register!$A$6:$A$155,0)),"Not found – check Asset ID"))</f>
        <v/>
      </c>
      <c r="C13" s="52" t="str">
        <f aca="false">IF($A13="","",IFERROR(IF(INDEX(Register!$Q$6:$Q$155,MATCH($A13,Register!$A$6:$A$155,0))="","",INDEX(Register!$Q$6:$Q$155,MATCH($A13,Register!$A$6:$A$155,0))),""))</f>
        <v/>
      </c>
      <c r="D13" s="55"/>
      <c r="E13" s="54" t="str">
        <f aca="false">IF(OR(C13="",D13=""),"",ROUND(2*C13^2*D13,0))</f>
        <v/>
      </c>
      <c r="G13" s="54" t="str">
        <f aca="false">IF($A13="","",IFERROR(IF(INDEX(Register!$X$6:$X$155,MATCH($A13,Register!$A$6:$A$155,0))="","",INDEX(Register!$X$6:$X$155,MATCH($A13,Register!$A$6:$A$155,0))),""))</f>
        <v/>
      </c>
      <c r="H13" s="55"/>
      <c r="I13" s="56" t="str">
        <f aca="false">IF(OR(G13="",AND(H13="",D13="")),"",IF(H13="",D13,H13)/8*10^(G13/10))</f>
        <v/>
      </c>
    </row>
    <row r="14" customFormat="false" ht="19.5" hidden="false" customHeight="true" outlineLevel="0" collapsed="false">
      <c r="A14" s="57"/>
      <c r="B14" s="51" t="str">
        <f aca="false">IF($A14="","",IFERROR(INDEX(Register!$C$6:$C$155,MATCH($A14,Register!$A$6:$A$155,0)),"Not found – check Asset ID"))</f>
        <v/>
      </c>
      <c r="C14" s="52" t="str">
        <f aca="false">IF($A14="","",IFERROR(IF(INDEX(Register!$Q$6:$Q$155,MATCH($A14,Register!$A$6:$A$155,0))="","",INDEX(Register!$Q$6:$Q$155,MATCH($A14,Register!$A$6:$A$155,0))),""))</f>
        <v/>
      </c>
      <c r="D14" s="55"/>
      <c r="E14" s="54" t="str">
        <f aca="false">IF(OR(C14="",D14=""),"",ROUND(2*C14^2*D14,0))</f>
        <v/>
      </c>
      <c r="G14" s="54" t="str">
        <f aca="false">IF($A14="","",IFERROR(IF(INDEX(Register!$X$6:$X$155,MATCH($A14,Register!$A$6:$A$155,0))="","",INDEX(Register!$X$6:$X$155,MATCH($A14,Register!$A$6:$A$155,0))),""))</f>
        <v/>
      </c>
      <c r="H14" s="55"/>
      <c r="I14" s="56" t="str">
        <f aca="false">IF(OR(G14="",AND(H14="",D14="")),"",IF(H14="",D14,H14)/8*10^(G14/10))</f>
        <v/>
      </c>
    </row>
    <row r="15" customFormat="false" ht="19.5" hidden="false" customHeight="true" outlineLevel="0" collapsed="false">
      <c r="A15" s="57"/>
      <c r="B15" s="51" t="str">
        <f aca="false">IF($A15="","",IFERROR(INDEX(Register!$C$6:$C$155,MATCH($A15,Register!$A$6:$A$155,0)),"Not found – check Asset ID"))</f>
        <v/>
      </c>
      <c r="C15" s="52" t="str">
        <f aca="false">IF($A15="","",IFERROR(IF(INDEX(Register!$Q$6:$Q$155,MATCH($A15,Register!$A$6:$A$155,0))="","",INDEX(Register!$Q$6:$Q$155,MATCH($A15,Register!$A$6:$A$155,0))),""))</f>
        <v/>
      </c>
      <c r="D15" s="55"/>
      <c r="E15" s="54" t="str">
        <f aca="false">IF(OR(C15="",D15=""),"",ROUND(2*C15^2*D15,0))</f>
        <v/>
      </c>
      <c r="G15" s="54" t="str">
        <f aca="false">IF($A15="","",IFERROR(IF(INDEX(Register!$X$6:$X$155,MATCH($A15,Register!$A$6:$A$155,0))="","",INDEX(Register!$X$6:$X$155,MATCH($A15,Register!$A$6:$A$155,0))),""))</f>
        <v/>
      </c>
      <c r="H15" s="55"/>
      <c r="I15" s="56" t="str">
        <f aca="false">IF(OR(G15="",AND(H15="",D15="")),"",IF(H15="",D15,H15)/8*10^(G15/10))</f>
        <v/>
      </c>
    </row>
    <row r="16" customFormat="false" ht="19.5" hidden="false" customHeight="true" outlineLevel="0" collapsed="false">
      <c r="A16" s="57"/>
      <c r="B16" s="51" t="str">
        <f aca="false">IF($A16="","",IFERROR(INDEX(Register!$C$6:$C$155,MATCH($A16,Register!$A$6:$A$155,0)),"Not found – check Asset ID"))</f>
        <v/>
      </c>
      <c r="C16" s="52" t="str">
        <f aca="false">IF($A16="","",IFERROR(IF(INDEX(Register!$Q$6:$Q$155,MATCH($A16,Register!$A$6:$A$155,0))="","",INDEX(Register!$Q$6:$Q$155,MATCH($A16,Register!$A$6:$A$155,0))),""))</f>
        <v/>
      </c>
      <c r="D16" s="55"/>
      <c r="E16" s="54" t="str">
        <f aca="false">IF(OR(C16="",D16=""),"",ROUND(2*C16^2*D16,0))</f>
        <v/>
      </c>
      <c r="G16" s="54" t="str">
        <f aca="false">IF($A16="","",IFERROR(IF(INDEX(Register!$X$6:$X$155,MATCH($A16,Register!$A$6:$A$155,0))="","",INDEX(Register!$X$6:$X$155,MATCH($A16,Register!$A$6:$A$155,0))),""))</f>
        <v/>
      </c>
      <c r="H16" s="55"/>
      <c r="I16" s="56" t="str">
        <f aca="false">IF(OR(G16="",AND(H16="",D16="")),"",IF(H16="",D16,H16)/8*10^(G16/10))</f>
        <v/>
      </c>
    </row>
    <row r="17" customFormat="false" ht="15" hidden="false" customHeight="false" outlineLevel="0" collapsed="false">
      <c r="A17" s="58" t="s">
        <v>340</v>
      </c>
      <c r="B17" s="58"/>
      <c r="C17" s="58"/>
      <c r="D17" s="58"/>
      <c r="E17" s="58"/>
      <c r="F17" s="58"/>
      <c r="G17" s="58"/>
      <c r="H17" s="58"/>
      <c r="I17" s="58"/>
    </row>
    <row r="18" customFormat="false" ht="15" hidden="false" customHeight="false" outlineLevel="0" collapsed="false">
      <c r="A18" s="59" t="s">
        <v>341</v>
      </c>
      <c r="B18" s="5"/>
      <c r="C18" s="5"/>
      <c r="D18" s="5"/>
      <c r="E18" s="5"/>
      <c r="F18" s="5"/>
      <c r="G18" s="5"/>
      <c r="H18" s="5"/>
      <c r="I18" s="5"/>
    </row>
    <row r="19" customFormat="false" ht="30" hidden="false" customHeight="true" outlineLevel="0" collapsed="false">
      <c r="A19" s="6" t="s">
        <v>342</v>
      </c>
      <c r="B19" s="60" t="n">
        <f aca="false">IF(SUM(E9:E16)=0,"",SUM(E9:E16))</f>
        <v>94</v>
      </c>
      <c r="C19" s="60"/>
      <c r="D19" s="60"/>
      <c r="E19" s="60"/>
      <c r="F19" s="60"/>
      <c r="G19" s="60"/>
      <c r="H19" s="60"/>
      <c r="I19" s="60"/>
    </row>
    <row r="20" customFormat="false" ht="30" hidden="false" customHeight="true" outlineLevel="0" collapsed="false">
      <c r="A20" s="6" t="s">
        <v>343</v>
      </c>
      <c r="B20" s="60" t="n">
        <f aca="false">IF(SUM(E9:E16)=0,"",ROUND(SQRT(SUM(E9:E16)/400)*5,2))</f>
        <v>2.42</v>
      </c>
      <c r="C20" s="60"/>
      <c r="D20" s="60"/>
      <c r="E20" s="60"/>
      <c r="F20" s="60"/>
      <c r="G20" s="60"/>
      <c r="H20" s="60"/>
      <c r="I20" s="60"/>
    </row>
    <row r="21" customFormat="false" ht="30" hidden="false" customHeight="true" outlineLevel="0" collapsed="false">
      <c r="A21" s="6" t="s">
        <v>344</v>
      </c>
      <c r="B21" s="61" t="str">
        <f aca="false">IF(SUM(E9:E16)=0,"",IF(SUM(E9:E16)&gt;=Settings!$B$11,"OVER THE LIMIT (ELV) – stop. Reduce trigger time today.",IF(SUM(E9:E16)&gt;=Settings!$B$10,"Over the action value (EAV) – controls must be in place, health surveillance required.","Below the action value – keep controls in place and keep trigger times honest.")))</f>
        <v>Below the action value – keep controls in place and keep trigger times honest.</v>
      </c>
      <c r="C21" s="61"/>
      <c r="D21" s="61"/>
      <c r="E21" s="61"/>
      <c r="F21" s="61"/>
      <c r="G21" s="61"/>
      <c r="H21" s="61"/>
      <c r="I21" s="61"/>
    </row>
    <row r="23" customFormat="false" ht="15" hidden="false" customHeight="false" outlineLevel="0" collapsed="false">
      <c r="A23" s="59" t="s">
        <v>345</v>
      </c>
      <c r="B23" s="5"/>
      <c r="C23" s="5"/>
      <c r="D23" s="5"/>
      <c r="E23" s="5"/>
      <c r="F23" s="5"/>
      <c r="G23" s="5"/>
      <c r="H23" s="5"/>
      <c r="I23" s="5"/>
    </row>
    <row r="24" customFormat="false" ht="30" hidden="false" customHeight="true" outlineLevel="0" collapsed="false">
      <c r="A24" s="6" t="s">
        <v>346</v>
      </c>
      <c r="B24" s="60" t="n">
        <f aca="false">IF(SUM(I9:I16)=0,"",ROUND(10*LOG10(SUM(I9:I16)),1))</f>
        <v>95.6</v>
      </c>
      <c r="C24" s="60"/>
      <c r="D24" s="60"/>
      <c r="E24" s="60"/>
      <c r="F24" s="60"/>
      <c r="G24" s="60"/>
      <c r="H24" s="60"/>
      <c r="I24" s="60"/>
    </row>
    <row r="25" customFormat="false" ht="30" hidden="false" customHeight="true" outlineLevel="0" collapsed="false">
      <c r="A25" s="6" t="s">
        <v>344</v>
      </c>
      <c r="B25" s="61" t="str">
        <f aca="false">IF(B24="","",IF(B24&gt;=Settings!$B$14,"Over 87 dB(A) – hearing protection MUST reduce this to below 87 at the ear. Check the protector rating.",IF(B24&gt;=Settings!$B$13,"Over 85 dB(A) – hearing protection must be worn, zones marked, health surveillance required.",IF(B24&gt;=Settings!$B$12,"Over 80 dB(A) – provide hearing protection, information and training.","Below 80 dB(A)."))))</f>
        <v>Over 87 dB(A) – hearing protection MUST reduce this to below 87 at the ear. Check the protector rating.</v>
      </c>
      <c r="C25" s="61"/>
      <c r="D25" s="61"/>
      <c r="E25" s="61"/>
      <c r="F25" s="61"/>
      <c r="G25" s="61"/>
      <c r="H25" s="61"/>
      <c r="I25" s="61"/>
    </row>
    <row r="27" customFormat="false" ht="30" hidden="false" customHeight="true" outlineLevel="0" collapsed="false">
      <c r="A27" s="62" t="s">
        <v>347</v>
      </c>
      <c r="B27" s="62"/>
      <c r="C27" s="62"/>
      <c r="D27" s="62"/>
      <c r="E27" s="62"/>
      <c r="F27" s="62"/>
      <c r="G27" s="62"/>
      <c r="H27" s="62"/>
      <c r="I27" s="62"/>
    </row>
  </sheetData>
  <mergeCells count="11">
    <mergeCell ref="A2:I2"/>
    <mergeCell ref="B4:E4"/>
    <mergeCell ref="B5:E5"/>
    <mergeCell ref="B6:E6"/>
    <mergeCell ref="A17:I17"/>
    <mergeCell ref="B19:I19"/>
    <mergeCell ref="B20:I20"/>
    <mergeCell ref="B21:I21"/>
    <mergeCell ref="B24:I24"/>
    <mergeCell ref="B25:I25"/>
    <mergeCell ref="A27:I27"/>
  </mergeCells>
  <conditionalFormatting sqref="B21">
    <cfRule type="expression" priority="2" aboveAverage="0" equalAverage="0" bottom="0" percent="0" rank="0" text="" dxfId="12">
      <formula>LEFT(B21,4)="OVER"</formula>
    </cfRule>
  </conditionalFormatting>
  <conditionalFormatting sqref="B25">
    <cfRule type="expression" priority="3" aboveAverage="0" equalAverage="0" bottom="0" percent="0" rank="0" text="" dxfId="12">
      <formula>LEFT(B25,4)="Over"</formula>
    </cfRule>
  </conditionalFormatting>
  <dataValidations count="2">
    <dataValidation allowBlank="true" errorStyle="stop" operator="between" showDropDown="false" showErrorMessage="false" showInputMessage="false" sqref="A9:A16" type="list">
      <formula1>Register!$A$6:$A$155</formula1>
      <formula2>0</formula2>
    </dataValidation>
    <dataValidation allowBlank="true" error="Enter hours as a number, e.g. 1.5" errorStyle="stop" operator="between" showDropDown="false" showErrorMessage="true" showInputMessage="false" sqref="D9:D16 H9:H16" type="decimal">
      <formula1>0</formula1>
      <formula2>16</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80"/>
  </cols>
  <sheetData>
    <row r="1" customFormat="false" ht="19.7" hidden="false" customHeight="false" outlineLevel="0" collapsed="false">
      <c r="A1" s="37" t="s">
        <v>348</v>
      </c>
    </row>
    <row r="2" customFormat="false" ht="15" hidden="false" customHeight="false" outlineLevel="0" collapsed="false">
      <c r="A2" s="3" t="s">
        <v>349</v>
      </c>
    </row>
    <row r="4" customFormat="false" ht="27.75" hidden="false" customHeight="true" outlineLevel="0" collapsed="false">
      <c r="A4" s="6" t="s">
        <v>350</v>
      </c>
      <c r="B4" s="63" t="s">
        <v>0</v>
      </c>
      <c r="C4" s="64" t="s">
        <v>351</v>
      </c>
    </row>
    <row r="5" customFormat="false" ht="27.75" hidden="false" customHeight="true" outlineLevel="0" collapsed="false">
      <c r="A5" s="6" t="s">
        <v>352</v>
      </c>
      <c r="B5" s="65" t="n">
        <v>0.1</v>
      </c>
      <c r="C5" s="64" t="s">
        <v>353</v>
      </c>
    </row>
    <row r="6" customFormat="false" ht="27.75" hidden="false" customHeight="true" outlineLevel="0" collapsed="false">
      <c r="A6" s="6" t="s">
        <v>354</v>
      </c>
      <c r="B6" s="63" t="s">
        <v>355</v>
      </c>
      <c r="C6" s="64" t="s">
        <v>356</v>
      </c>
    </row>
    <row r="7" customFormat="false" ht="27.75" hidden="false" customHeight="true" outlineLevel="0" collapsed="false">
      <c r="A7" s="6" t="s">
        <v>357</v>
      </c>
      <c r="B7" s="63" t="s">
        <v>355</v>
      </c>
      <c r="C7" s="64" t="s">
        <v>358</v>
      </c>
    </row>
    <row r="8" customFormat="false" ht="27.75" hidden="false" customHeight="true" outlineLevel="0" collapsed="false">
      <c r="A8" s="6" t="s">
        <v>359</v>
      </c>
      <c r="B8" s="66" t="n">
        <v>2.5</v>
      </c>
      <c r="C8" s="64" t="s">
        <v>360</v>
      </c>
    </row>
    <row r="9" customFormat="false" ht="27.75" hidden="false" customHeight="true" outlineLevel="0" collapsed="false">
      <c r="A9" s="6" t="s">
        <v>361</v>
      </c>
      <c r="B9" s="66" t="n">
        <v>5</v>
      </c>
      <c r="C9" s="64" t="s">
        <v>360</v>
      </c>
    </row>
    <row r="10" customFormat="false" ht="27.75" hidden="false" customHeight="true" outlineLevel="0" collapsed="false">
      <c r="A10" s="6" t="s">
        <v>362</v>
      </c>
      <c r="B10" s="67" t="n">
        <v>100</v>
      </c>
      <c r="C10" s="64" t="s">
        <v>363</v>
      </c>
    </row>
    <row r="11" customFormat="false" ht="27.75" hidden="false" customHeight="true" outlineLevel="0" collapsed="false">
      <c r="A11" s="6" t="s">
        <v>364</v>
      </c>
      <c r="B11" s="67" t="n">
        <v>400</v>
      </c>
      <c r="C11" s="64" t="s">
        <v>365</v>
      </c>
    </row>
    <row r="12" customFormat="false" ht="27.75" hidden="false" customHeight="true" outlineLevel="0" collapsed="false">
      <c r="A12" s="6" t="s">
        <v>366</v>
      </c>
      <c r="B12" s="67" t="n">
        <v>80</v>
      </c>
      <c r="C12" s="64" t="s">
        <v>367</v>
      </c>
    </row>
    <row r="13" customFormat="false" ht="27.75" hidden="false" customHeight="true" outlineLevel="0" collapsed="false">
      <c r="A13" s="6" t="s">
        <v>368</v>
      </c>
      <c r="B13" s="67" t="n">
        <v>85</v>
      </c>
      <c r="C13" s="64" t="s">
        <v>369</v>
      </c>
    </row>
    <row r="14" customFormat="false" ht="27.75" hidden="false" customHeight="true" outlineLevel="0" collapsed="false">
      <c r="A14" s="6" t="s">
        <v>370</v>
      </c>
      <c r="B14" s="67" t="n">
        <v>87</v>
      </c>
      <c r="C14" s="64" t="s">
        <v>367</v>
      </c>
    </row>
    <row r="15" customFormat="false" ht="27.75" hidden="false" customHeight="true" outlineLevel="0" collapsed="false">
      <c r="A15" s="6" t="s">
        <v>371</v>
      </c>
      <c r="B15" s="68" t="n">
        <v>30</v>
      </c>
      <c r="C15" s="64" t="s">
        <v>372</v>
      </c>
    </row>
  </sheetData>
  <dataValidations count="1">
    <dataValidation allowBlank="false" errorStyle="stop" operator="between" showDropDown="false" showErrorMessage="false" showInputMessage="false" sqref="B6:B7"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32"/>
  </cols>
  <sheetData>
    <row r="1" customFormat="false" ht="15" hidden="false" customHeight="false" outlineLevel="0" collapsed="false">
      <c r="A1" s="69" t="s">
        <v>44</v>
      </c>
      <c r="B1" s="69" t="s">
        <v>373</v>
      </c>
      <c r="C1" s="69" t="s">
        <v>54</v>
      </c>
      <c r="D1" s="69" t="s">
        <v>52</v>
      </c>
      <c r="E1" s="69" t="s">
        <v>374</v>
      </c>
    </row>
    <row r="2" customFormat="false" ht="15" hidden="false" customHeight="false" outlineLevel="0" collapsed="false">
      <c r="A2" s="70" t="s">
        <v>114</v>
      </c>
      <c r="B2" s="70" t="s">
        <v>102</v>
      </c>
      <c r="C2" s="70" t="s">
        <v>105</v>
      </c>
      <c r="D2" s="70" t="s">
        <v>104</v>
      </c>
      <c r="E2" s="70" t="s">
        <v>106</v>
      </c>
    </row>
    <row r="3" customFormat="false" ht="15" hidden="false" customHeight="false" outlineLevel="0" collapsed="false">
      <c r="A3" s="70" t="s">
        <v>99</v>
      </c>
      <c r="B3" s="70" t="s">
        <v>117</v>
      </c>
      <c r="C3" s="70" t="s">
        <v>375</v>
      </c>
      <c r="D3" s="70" t="s">
        <v>119</v>
      </c>
      <c r="E3" s="70" t="s">
        <v>376</v>
      </c>
    </row>
    <row r="4" customFormat="false" ht="15" hidden="false" customHeight="false" outlineLevel="0" collapsed="false">
      <c r="A4" s="70" t="s">
        <v>377</v>
      </c>
      <c r="B4" s="70" t="s">
        <v>378</v>
      </c>
      <c r="C4" s="70" t="s">
        <v>379</v>
      </c>
      <c r="D4" s="70" t="s">
        <v>380</v>
      </c>
      <c r="E4" s="70" t="s">
        <v>381</v>
      </c>
    </row>
    <row r="5" customFormat="false" ht="15" hidden="false" customHeight="false" outlineLevel="0" collapsed="false">
      <c r="A5" s="70" t="s">
        <v>382</v>
      </c>
      <c r="B5" s="70" t="s">
        <v>383</v>
      </c>
      <c r="C5" s="70" t="s">
        <v>384</v>
      </c>
      <c r="D5" s="70" t="s">
        <v>385</v>
      </c>
      <c r="E5" s="70" t="s">
        <v>386</v>
      </c>
    </row>
    <row r="6" customFormat="false" ht="15" hidden="false" customHeight="false" outlineLevel="0" collapsed="false">
      <c r="A6" s="70" t="s">
        <v>387</v>
      </c>
      <c r="C6" s="70" t="s">
        <v>388</v>
      </c>
      <c r="D6" s="70" t="s">
        <v>389</v>
      </c>
      <c r="E6" s="70" t="s">
        <v>390</v>
      </c>
    </row>
    <row r="7" customFormat="false" ht="15" hidden="false" customHeight="false" outlineLevel="0" collapsed="false">
      <c r="A7" s="70" t="s">
        <v>391</v>
      </c>
      <c r="D7" s="70" t="s">
        <v>392</v>
      </c>
      <c r="E7" s="70" t="s">
        <v>393</v>
      </c>
    </row>
    <row r="8" customFormat="false" ht="15" hidden="false" customHeight="false" outlineLevel="0" collapsed="false">
      <c r="A8" s="70" t="s">
        <v>394</v>
      </c>
      <c r="D8" s="70" t="s">
        <v>395</v>
      </c>
    </row>
    <row r="9" customFormat="false" ht="15" hidden="false" customHeight="false" outlineLevel="0" collapsed="false">
      <c r="A9" s="70" t="s">
        <v>396</v>
      </c>
      <c r="D9" s="70" t="s">
        <v>397</v>
      </c>
    </row>
    <row r="10" customFormat="false" ht="15" hidden="false" customHeight="false" outlineLevel="0" collapsed="false">
      <c r="A10" s="70" t="s">
        <v>398</v>
      </c>
      <c r="D10" s="70" t="s">
        <v>399</v>
      </c>
    </row>
    <row r="11" customFormat="false" ht="15" hidden="false" customHeight="false" outlineLevel="0" collapsed="false">
      <c r="D11" s="70" t="s">
        <v>400</v>
      </c>
    </row>
    <row r="12" customFormat="false" ht="15" hidden="false" customHeight="false" outlineLevel="0" collapsed="false">
      <c r="D12" s="70" t="s">
        <v>401</v>
      </c>
    </row>
    <row r="13" customFormat="false" ht="15" hidden="false" customHeight="false" outlineLevel="0" collapsed="false">
      <c r="D13" s="70" t="s">
        <v>402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2026-09-23T16:04:01Z</dcterms:created>
  <dc:creator>openpyxl</dc:creator>
  <dc:description/>
  <dc:language>en-US</dc:language>
  <cp:lastModifiedBy/>
  <dcterms:modified xsi:type="dcterms:W3CDTF">2026-09-23T16:04:01Z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